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20320" tabRatio="887" activeTab="0"/>
  </bookViews>
  <sheets>
    <sheet name="Summary" sheetId="1" r:id="rId1"/>
    <sheet name="Income Statement - Blogs" sheetId="2" r:id="rId2"/>
    <sheet name="Drivers - Blogs" sheetId="3" r:id="rId3"/>
    <sheet name="Blog Projections" sheetId="4" r:id="rId4"/>
    <sheet name="Salaries - Blogs" sheetId="5" r:id="rId5"/>
  </sheets>
  <definedNames/>
  <calcPr fullCalcOnLoad="1"/>
</workbook>
</file>

<file path=xl/sharedStrings.xml><?xml version="1.0" encoding="utf-8"?>
<sst xmlns="http://schemas.openxmlformats.org/spreadsheetml/2006/main" count="535" uniqueCount="125">
  <si>
    <t>Earnings (Accrue to Owner/Operator)</t>
  </si>
  <si>
    <t>Avails Per Page</t>
  </si>
  <si>
    <t>Av. STR</t>
  </si>
  <si>
    <t>Overall Metrowide Market</t>
  </si>
  <si>
    <t>Coverage Area - Large Blog (Population = 60K)</t>
  </si>
  <si>
    <t>Coverage Area - Medium Blog (Population = 35K)</t>
  </si>
  <si>
    <t>Coverage Area - Small Blog (Population = 20K)</t>
  </si>
  <si>
    <t>Salaries (Including Owner/Operator)</t>
  </si>
  <si>
    <t>Large Blog P &amp; L</t>
  </si>
  <si>
    <t>Medium Blog P &amp; L</t>
  </si>
  <si>
    <t>Small Blog P &amp; L</t>
  </si>
  <si>
    <t>Price per Ticket</t>
  </si>
  <si>
    <t>Total Impressions/Mo.  (Total PVs/mo.*the estimated # of ad units/page)</t>
  </si>
  <si>
    <t>**We assume a metropolitan area with population = 5M</t>
  </si>
  <si>
    <t>**Internetworldstats.com: US average is 74.7%; so in metro cities, the assumption is that it's higher</t>
  </si>
  <si>
    <t xml:space="preserve">Sales </t>
  </si>
  <si>
    <t>Staff Writer/Sales</t>
  </si>
  <si>
    <t xml:space="preserve">Staff Writer </t>
  </si>
  <si>
    <t># of areas with Given Population</t>
  </si>
  <si>
    <t>Unique Visitors &amp; Page Views</t>
  </si>
  <si>
    <t>Total Monthly PVs -Hyperlocal Blog (All Blogs in each mkt. size)</t>
  </si>
  <si>
    <t>Total Monthly PVs/Blog</t>
  </si>
  <si>
    <t>Average Effective CPM</t>
  </si>
  <si>
    <t># of Sold Units/Pg</t>
  </si>
  <si>
    <t>Banner Ad Revenues</t>
  </si>
  <si>
    <t>Contextual Advertising</t>
  </si>
  <si>
    <t>Banner Advertising</t>
  </si>
  <si>
    <t>UV/Blog</t>
  </si>
  <si>
    <t>Total Users/Blog</t>
  </si>
  <si>
    <t>Large Blog -- Owner/Operator</t>
  </si>
  <si>
    <t>Revenue</t>
  </si>
  <si>
    <t>Total Revenue</t>
  </si>
  <si>
    <t>Total Staffing Cost</t>
  </si>
  <si>
    <t>Edit staff (FTE)</t>
  </si>
  <si>
    <t>sales staff (FTE)</t>
  </si>
  <si>
    <t>other expenses</t>
  </si>
  <si>
    <t>Income to owner/operator</t>
  </si>
  <si>
    <t>Ecommerce/Affliate</t>
  </si>
  <si>
    <t>Medium Blog -- Owner/Operator</t>
  </si>
  <si>
    <t>Small Blog -- Owner/Operator</t>
  </si>
  <si>
    <t>Year 1</t>
  </si>
  <si>
    <t>Year 2</t>
  </si>
  <si>
    <t>Year 3</t>
  </si>
  <si>
    <t>Technology Costs</t>
  </si>
  <si>
    <t>Travel/Misc</t>
  </si>
  <si>
    <t>Revenues</t>
  </si>
  <si>
    <t>Assumptions</t>
  </si>
  <si>
    <t>HEADCOUNT</t>
  </si>
  <si>
    <t>SALARIES</t>
  </si>
  <si>
    <t>ANNUAL SALARY COSTS</t>
  </si>
  <si>
    <t>Base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</si>
  <si>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</si>
  <si>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</si>
  <si>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</si>
  <si>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</si>
  <si>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</si>
  <si>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</si>
  <si>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</si>
  <si>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</si>
  <si>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</si>
  <si>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</si>
  <si>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</si>
  <si>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</si>
  <si>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SubTotal</t>
  </si>
  <si>
    <t>TOTAL - Salary + Benefits</t>
  </si>
  <si>
    <t>Payroll Taxes (9% of Salaries)</t>
  </si>
  <si>
    <t>Benefits (7% of Salaries)</t>
  </si>
  <si>
    <t>Market Info</t>
  </si>
  <si>
    <t>SG &amp; A</t>
  </si>
  <si>
    <t>Expenses</t>
  </si>
  <si>
    <t>Total Expenses</t>
  </si>
  <si>
    <t>Large Blog</t>
  </si>
  <si>
    <t>Medium Blog</t>
  </si>
  <si>
    <t>Small Blog</t>
  </si>
  <si>
    <t>Advertising Revenues</t>
  </si>
  <si>
    <t>Revenue before Operating Expenses</t>
  </si>
  <si>
    <t>Legal Fees</t>
  </si>
  <si>
    <t>Accounting Costs</t>
  </si>
  <si>
    <t>Rent &amp; Utilities</t>
  </si>
  <si>
    <t>Marketing &amp; Promotion</t>
  </si>
  <si>
    <t>Expense/Revenue Margin</t>
  </si>
  <si>
    <t>Operating Income Margin</t>
  </si>
  <si>
    <t>Operating Income</t>
  </si>
  <si>
    <t>Earnings Before Taxes</t>
  </si>
  <si>
    <t>Income Taxes @40%</t>
  </si>
  <si>
    <t>Net Margin</t>
  </si>
  <si>
    <t>Total PVs/Mo.</t>
  </si>
  <si>
    <t>Large Hyperlocal/Vertical Blog</t>
  </si>
  <si>
    <t>Medium Hyperlocal Blog</t>
  </si>
  <si>
    <t>Small Hyperlocal Blog</t>
  </si>
  <si>
    <t># of Ad Positions/Page</t>
  </si>
  <si>
    <t>Capex per Employee</t>
  </si>
  <si>
    <t>% of these who are online users</t>
  </si>
  <si>
    <t>% of these who are Large Blog users</t>
  </si>
  <si>
    <t>Beginning UV</t>
  </si>
  <si>
    <t>Ending UV</t>
  </si>
  <si>
    <t>Page Views/User/Mo.</t>
  </si>
  <si>
    <t>Square footage/person</t>
  </si>
  <si>
    <t>Cost/Sq. Ft.</t>
  </si>
  <si>
    <t>Additional Assumptions</t>
  </si>
  <si>
    <t xml:space="preserve">Compensation Annual Increase </t>
  </si>
  <si>
    <t>Annual Comp. Increase (Owner/Editor)</t>
  </si>
  <si>
    <t>Owner/Editor</t>
  </si>
  <si>
    <t>Sales</t>
  </si>
  <si>
    <t>**Owner/Editor is the only employee receiving healthcare benefits</t>
  </si>
  <si>
    <t>Contextual Ads (Google, e.g.)</t>
  </si>
  <si>
    <t># of Ads per Page</t>
  </si>
  <si>
    <t>CPC</t>
  </si>
  <si>
    <t>CTR</t>
  </si>
  <si>
    <t>Ecommerce</t>
  </si>
  <si>
    <t>User Conversion rate</t>
  </si>
  <si>
    <t>Benefits (7% of Salaries)**</t>
  </si>
  <si>
    <t>Contextual Ad Revenue</t>
  </si>
  <si>
    <t>Ecommerce/Affiliate Rev</t>
  </si>
  <si>
    <t>Rent</t>
  </si>
  <si>
    <t>Total # of Adults 18+ (Metrowide)</t>
  </si>
  <si>
    <t>Total # of Adults 18+/Online (Metrowide)</t>
  </si>
  <si>
    <t>Submarkets</t>
  </si>
  <si>
    <t>% of Total Living in Large (Population = 60K)</t>
  </si>
  <si>
    <t>Total # of People living in Large Submarkets</t>
  </si>
  <si>
    <t>Monthly $ per Converted User</t>
  </si>
  <si>
    <t>Events</t>
  </si>
  <si>
    <t># of Events/Year</t>
  </si>
  <si>
    <t># of Tickets Sold/Event</t>
  </si>
  <si>
    <t>Total Annual Event Revenue Per Blog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</si>
</sst>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"/>
    <numFmt numFmtId="169" formatCode="_(&quot;$&quot;* #,##0_);_(&quot;$&quot;* \(#,##0\);_(&quot;$&quot;* &quot;-&quot;??_);_(@_)"/>
    <numFmt numFmtId="170" formatCode="&quot;$&quot;#,##0"/>
    <numFmt numFmtId="171" formatCode="_(* #,##0_);_(* \(#,##0\);_(* &quot;-&quot;??_);_(@_)"/>
    <numFmt numFmtId="172" formatCode="#,##0.0_);\(#,##0.0\);#,##0.0_);@_)"/>
    <numFmt numFmtId="173" formatCode="_(0.0%_);\(0.0%\);_(&quot;–&quot;_)_%;\ @_(_%"/>
    <numFmt numFmtId="174" formatCode="0.0%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_(&quot;$&quot;* #,##0.0_);_(&quot;$&quot;* \(#,##0.0\);_(&quot;$&quot;* &quot;-&quot;??_);_(@_)"/>
    <numFmt numFmtId="182" formatCode="0.00000000000000000%"/>
    <numFmt numFmtId="183" formatCode="_(* #,##0.0_);_(* \(#,##0.0\);_(* &quot;-&quot;?_);_(@_)"/>
    <numFmt numFmtId="184" formatCode="_(* #,##0.0%;_(* \(#,##0.0\)%"/>
    <numFmt numFmtId="185" formatCode="mmm\-yyyy"/>
  </numFmts>
  <fonts count="33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44"/>
      <name val="Calibri"/>
      <family val="2"/>
    </font>
    <font>
      <b/>
      <sz val="10"/>
      <color indexed="44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 style="medium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>
        <color indexed="63"/>
      </bottom>
    </border>
    <border>
      <left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0" xfId="44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69" fontId="2" fillId="0" borderId="0" xfId="44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169" fontId="3" fillId="0" borderId="0" xfId="44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169" fontId="2" fillId="0" borderId="0" xfId="44" applyNumberFormat="1" applyFont="1" applyBorder="1" applyAlignment="1">
      <alignment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9" fontId="2" fillId="0" borderId="0" xfId="6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44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9" fontId="2" fillId="0" borderId="18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 indent="1"/>
    </xf>
    <xf numFmtId="169" fontId="2" fillId="0" borderId="18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/>
    </xf>
    <xf numFmtId="169" fontId="2" fillId="0" borderId="19" xfId="44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169" fontId="2" fillId="20" borderId="22" xfId="44" applyNumberFormat="1" applyFont="1" applyFill="1" applyBorder="1" applyAlignment="1">
      <alignment/>
    </xf>
    <xf numFmtId="169" fontId="2" fillId="20" borderId="22" xfId="44" applyNumberFormat="1" applyFont="1" applyFill="1" applyBorder="1" applyAlignment="1">
      <alignment horizontal="left" indent="1"/>
    </xf>
    <xf numFmtId="169" fontId="2" fillId="20" borderId="22" xfId="0" applyNumberFormat="1" applyFont="1" applyFill="1" applyBorder="1" applyAlignment="1">
      <alignment/>
    </xf>
    <xf numFmtId="169" fontId="2" fillId="0" borderId="0" xfId="44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0" xfId="44" applyNumberFormat="1" applyFont="1" applyFill="1" applyBorder="1" applyAlignment="1">
      <alignment horizontal="left" indent="1"/>
    </xf>
    <xf numFmtId="3" fontId="2" fillId="0" borderId="16" xfId="0" applyNumberFormat="1" applyFont="1" applyFill="1" applyBorder="1" applyAlignment="1">
      <alignment horizontal="center"/>
    </xf>
    <xf numFmtId="169" fontId="2" fillId="0" borderId="12" xfId="44" applyNumberFormat="1" applyFont="1" applyFill="1" applyBorder="1" applyAlignment="1">
      <alignment/>
    </xf>
    <xf numFmtId="169" fontId="2" fillId="0" borderId="20" xfId="44" applyNumberFormat="1" applyFont="1" applyBorder="1" applyAlignment="1">
      <alignment/>
    </xf>
    <xf numFmtId="9" fontId="2" fillId="0" borderId="0" xfId="61" applyFont="1" applyAlignment="1">
      <alignment/>
    </xf>
    <xf numFmtId="0" fontId="2" fillId="0" borderId="0" xfId="0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9" fontId="2" fillId="0" borderId="0" xfId="61" applyFont="1" applyFill="1" applyBorder="1" applyAlignment="1">
      <alignment horizontal="right"/>
    </xf>
    <xf numFmtId="9" fontId="7" fillId="0" borderId="0" xfId="61" applyFont="1" applyAlignment="1">
      <alignment/>
    </xf>
    <xf numFmtId="173" fontId="7" fillId="0" borderId="0" xfId="61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169" fontId="2" fillId="0" borderId="0" xfId="44" applyNumberFormat="1" applyFont="1" applyFill="1" applyAlignment="1">
      <alignment/>
    </xf>
    <xf numFmtId="17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71" fontId="2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171" fontId="2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2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17" fontId="6" fillId="24" borderId="23" xfId="0" applyNumberFormat="1" applyFont="1" applyFill="1" applyBorder="1" applyAlignment="1">
      <alignment horizontal="center"/>
    </xf>
    <xf numFmtId="168" fontId="3" fillId="0" borderId="15" xfId="0" applyNumberFormat="1" applyFont="1" applyFill="1" applyBorder="1" applyAlignment="1">
      <alignment horizontal="center"/>
    </xf>
    <xf numFmtId="0" fontId="3" fillId="20" borderId="17" xfId="0" applyFont="1" applyFill="1" applyBorder="1" applyAlignment="1">
      <alignment/>
    </xf>
    <xf numFmtId="169" fontId="2" fillId="0" borderId="13" xfId="0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71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42" applyNumberFormat="1" applyFont="1" applyFill="1" applyBorder="1" applyAlignment="1">
      <alignment horizontal="left"/>
    </xf>
    <xf numFmtId="10" fontId="2" fillId="0" borderId="0" xfId="61" applyNumberFormat="1" applyFont="1" applyFill="1" applyBorder="1" applyAlignment="1">
      <alignment/>
    </xf>
    <xf numFmtId="171" fontId="3" fillId="0" borderId="0" xfId="42" applyNumberFormat="1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 indent="1"/>
    </xf>
    <xf numFmtId="169" fontId="8" fillId="0" borderId="0" xfId="44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left" vertical="top" indent="1"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 vertical="top"/>
    </xf>
    <xf numFmtId="9" fontId="2" fillId="25" borderId="0" xfId="61" applyFont="1" applyFill="1" applyBorder="1" applyAlignment="1">
      <alignment/>
    </xf>
    <xf numFmtId="0" fontId="2" fillId="25" borderId="0" xfId="0" applyFont="1" applyFill="1" applyBorder="1" applyAlignment="1">
      <alignment/>
    </xf>
    <xf numFmtId="169" fontId="2" fillId="25" borderId="0" xfId="44" applyNumberFormat="1" applyFont="1" applyFill="1" applyBorder="1" applyAlignment="1">
      <alignment/>
    </xf>
    <xf numFmtId="44" fontId="2" fillId="25" borderId="0" xfId="44" applyFont="1" applyFill="1" applyBorder="1" applyAlignment="1">
      <alignment/>
    </xf>
    <xf numFmtId="10" fontId="2" fillId="25" borderId="0" xfId="61" applyNumberFormat="1" applyFont="1" applyFill="1" applyBorder="1" applyAlignment="1">
      <alignment/>
    </xf>
    <xf numFmtId="0" fontId="2" fillId="25" borderId="0" xfId="0" applyFont="1" applyFill="1" applyAlignment="1">
      <alignment/>
    </xf>
    <xf numFmtId="9" fontId="2" fillId="26" borderId="0" xfId="61" applyFont="1" applyFill="1" applyBorder="1" applyAlignment="1">
      <alignment/>
    </xf>
    <xf numFmtId="171" fontId="2" fillId="26" borderId="0" xfId="42" applyNumberFormat="1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right"/>
    </xf>
    <xf numFmtId="44" fontId="2" fillId="26" borderId="0" xfId="44" applyFont="1" applyFill="1" applyBorder="1" applyAlignment="1">
      <alignment/>
    </xf>
    <xf numFmtId="10" fontId="2" fillId="26" borderId="0" xfId="61" applyNumberFormat="1" applyFont="1" applyFill="1" applyBorder="1" applyAlignment="1">
      <alignment/>
    </xf>
    <xf numFmtId="169" fontId="2" fillId="26" borderId="0" xfId="44" applyNumberFormat="1" applyFont="1" applyFill="1" applyBorder="1" applyAlignment="1">
      <alignment/>
    </xf>
    <xf numFmtId="0" fontId="2" fillId="26" borderId="0" xfId="0" applyFont="1" applyFill="1" applyBorder="1" applyAlignment="1">
      <alignment horizontal="left" indent="1"/>
    </xf>
    <xf numFmtId="44" fontId="2" fillId="26" borderId="0" xfId="44" applyNumberFormat="1" applyFont="1" applyFill="1" applyBorder="1" applyAlignment="1">
      <alignment/>
    </xf>
    <xf numFmtId="171" fontId="2" fillId="26" borderId="0" xfId="42" applyNumberFormat="1" applyFont="1" applyFill="1" applyBorder="1" applyAlignment="1">
      <alignment horizontal="right"/>
    </xf>
    <xf numFmtId="169" fontId="2" fillId="26" borderId="0" xfId="44" applyNumberFormat="1" applyFont="1" applyFill="1" applyBorder="1" applyAlignment="1">
      <alignment horizontal="right"/>
    </xf>
    <xf numFmtId="0" fontId="2" fillId="26" borderId="14" xfId="0" applyFont="1" applyFill="1" applyBorder="1" applyAlignment="1">
      <alignment/>
    </xf>
    <xf numFmtId="0" fontId="2" fillId="26" borderId="18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169" fontId="2" fillId="26" borderId="18" xfId="4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26" borderId="0" xfId="61" applyFont="1" applyFill="1" applyBorder="1" applyAlignment="1">
      <alignment/>
    </xf>
    <xf numFmtId="0" fontId="0" fillId="25" borderId="0" xfId="0" applyFill="1" applyAlignment="1">
      <alignment/>
    </xf>
    <xf numFmtId="171" fontId="2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7" fillId="8" borderId="0" xfId="0" applyFont="1" applyFill="1" applyAlignment="1">
      <alignment/>
    </xf>
    <xf numFmtId="171" fontId="2" fillId="0" borderId="0" xfId="42" applyNumberFormat="1" applyFont="1" applyFill="1" applyBorder="1" applyAlignment="1">
      <alignment horizontal="right"/>
    </xf>
    <xf numFmtId="171" fontId="2" fillId="0" borderId="0" xfId="42" applyNumberFormat="1" applyFont="1" applyFill="1" applyAlignment="1">
      <alignment horizontal="right"/>
    </xf>
    <xf numFmtId="171" fontId="3" fillId="0" borderId="0" xfId="42" applyNumberFormat="1" applyFont="1" applyFill="1" applyAlignment="1">
      <alignment horizontal="left"/>
    </xf>
    <xf numFmtId="169" fontId="2" fillId="25" borderId="0" xfId="0" applyNumberFormat="1" applyFont="1" applyFill="1" applyAlignment="1">
      <alignment/>
    </xf>
    <xf numFmtId="10" fontId="2" fillId="0" borderId="0" xfId="61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horizontal="left" vertical="top" indent="1"/>
    </xf>
    <xf numFmtId="171" fontId="2" fillId="0" borderId="0" xfId="42" applyNumberFormat="1" applyFont="1" applyFill="1" applyBorder="1" applyAlignment="1">
      <alignment/>
    </xf>
    <xf numFmtId="44" fontId="2" fillId="0" borderId="0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9" fontId="2" fillId="26" borderId="0" xfId="61" applyFont="1" applyFill="1" applyBorder="1" applyAlignment="1">
      <alignment horizontal="left" indent="1"/>
    </xf>
    <xf numFmtId="9" fontId="3" fillId="0" borderId="0" xfId="61" applyFont="1" applyFill="1" applyBorder="1" applyAlignment="1">
      <alignment horizontal="center"/>
    </xf>
    <xf numFmtId="0" fontId="2" fillId="24" borderId="24" xfId="0" applyFont="1" applyFill="1" applyBorder="1" applyAlignment="1">
      <alignment/>
    </xf>
    <xf numFmtId="169" fontId="2" fillId="0" borderId="0" xfId="44" applyNumberFormat="1" applyFont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20" borderId="28" xfId="0" applyFont="1" applyFill="1" applyBorder="1" applyAlignment="1">
      <alignment/>
    </xf>
    <xf numFmtId="169" fontId="2" fillId="20" borderId="29" xfId="44" applyNumberFormat="1" applyFont="1" applyFill="1" applyBorder="1" applyAlignment="1">
      <alignment/>
    </xf>
    <xf numFmtId="169" fontId="2" fillId="20" borderId="28" xfId="44" applyNumberFormat="1" applyFont="1" applyFill="1" applyBorder="1" applyAlignment="1">
      <alignment/>
    </xf>
    <xf numFmtId="169" fontId="2" fillId="0" borderId="0" xfId="44" applyNumberFormat="1" applyFont="1" applyBorder="1" applyAlignment="1">
      <alignment/>
    </xf>
    <xf numFmtId="0" fontId="2" fillId="0" borderId="30" xfId="0" applyFont="1" applyBorder="1" applyAlignment="1">
      <alignment/>
    </xf>
    <xf numFmtId="169" fontId="2" fillId="0" borderId="30" xfId="44" applyNumberFormat="1" applyFont="1" applyBorder="1" applyAlignment="1">
      <alignment/>
    </xf>
    <xf numFmtId="0" fontId="2" fillId="0" borderId="31" xfId="0" applyFont="1" applyBorder="1" applyAlignment="1">
      <alignment/>
    </xf>
    <xf numFmtId="169" fontId="2" fillId="0" borderId="31" xfId="44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 indent="2"/>
    </xf>
    <xf numFmtId="3" fontId="2" fillId="0" borderId="32" xfId="0" applyNumberFormat="1" applyFont="1" applyBorder="1" applyAlignment="1">
      <alignment horizontal="center"/>
    </xf>
    <xf numFmtId="169" fontId="2" fillId="0" borderId="33" xfId="44" applyNumberFormat="1" applyFont="1" applyBorder="1" applyAlignment="1">
      <alignment/>
    </xf>
    <xf numFmtId="169" fontId="2" fillId="0" borderId="33" xfId="44" applyNumberFormat="1" applyFont="1" applyFill="1" applyBorder="1" applyAlignment="1">
      <alignment/>
    </xf>
    <xf numFmtId="169" fontId="2" fillId="0" borderId="34" xfId="44" applyNumberFormat="1" applyFont="1" applyBorder="1" applyAlignment="1">
      <alignment/>
    </xf>
    <xf numFmtId="169" fontId="2" fillId="0" borderId="35" xfId="0" applyNumberFormat="1" applyFont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9" fontId="2" fillId="26" borderId="33" xfId="61" applyFont="1" applyFill="1" applyBorder="1" applyAlignment="1">
      <alignment/>
    </xf>
    <xf numFmtId="0" fontId="2" fillId="0" borderId="40" xfId="0" applyFont="1" applyBorder="1" applyAlignment="1">
      <alignment/>
    </xf>
    <xf numFmtId="9" fontId="2" fillId="26" borderId="41" xfId="61" applyFont="1" applyFill="1" applyBorder="1" applyAlignment="1">
      <alignment/>
    </xf>
    <xf numFmtId="9" fontId="2" fillId="26" borderId="42" xfId="61" applyFont="1" applyFill="1" applyBorder="1" applyAlignment="1">
      <alignment/>
    </xf>
    <xf numFmtId="0" fontId="27" fillId="8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20" borderId="32" xfId="0" applyFont="1" applyFill="1" applyBorder="1" applyAlignment="1">
      <alignment/>
    </xf>
    <xf numFmtId="169" fontId="2" fillId="0" borderId="43" xfId="44" applyNumberFormat="1" applyFont="1" applyBorder="1" applyAlignment="1">
      <alignment/>
    </xf>
    <xf numFmtId="169" fontId="2" fillId="20" borderId="44" xfId="44" applyNumberFormat="1" applyFont="1" applyFill="1" applyBorder="1" applyAlignment="1">
      <alignment/>
    </xf>
    <xf numFmtId="3" fontId="2" fillId="0" borderId="45" xfId="0" applyNumberFormat="1" applyFont="1" applyBorder="1" applyAlignment="1">
      <alignment horizontal="center"/>
    </xf>
    <xf numFmtId="169" fontId="2" fillId="0" borderId="46" xfId="44" applyNumberFormat="1" applyFont="1" applyBorder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/>
    </xf>
    <xf numFmtId="171" fontId="2" fillId="26" borderId="0" xfId="42" applyNumberFormat="1" applyFont="1" applyFill="1" applyBorder="1" applyAlignment="1">
      <alignment/>
    </xf>
    <xf numFmtId="10" fontId="2" fillId="26" borderId="0" xfId="61" applyNumberFormat="1" applyFont="1" applyFill="1" applyBorder="1" applyAlignment="1">
      <alignment/>
    </xf>
    <xf numFmtId="44" fontId="2" fillId="26" borderId="0" xfId="44" applyFont="1" applyFill="1" applyBorder="1" applyAlignment="1">
      <alignment/>
    </xf>
    <xf numFmtId="171" fontId="2" fillId="0" borderId="0" xfId="42" applyNumberFormat="1" applyFont="1" applyFill="1" applyBorder="1" applyAlignment="1">
      <alignment horizontal="left" vertical="top" indent="1"/>
    </xf>
    <xf numFmtId="171" fontId="2" fillId="25" borderId="0" xfId="42" applyNumberFormat="1" applyFont="1" applyFill="1" applyBorder="1" applyAlignment="1">
      <alignment/>
    </xf>
    <xf numFmtId="171" fontId="2" fillId="0" borderId="0" xfId="42" applyNumberFormat="1" applyFont="1" applyFill="1" applyBorder="1" applyAlignment="1">
      <alignment horizontal="center" vertical="top"/>
    </xf>
    <xf numFmtId="44" fontId="2" fillId="0" borderId="0" xfId="44" applyFont="1" applyFill="1" applyBorder="1" applyAlignment="1">
      <alignment horizontal="left" vertical="top" indent="1"/>
    </xf>
    <xf numFmtId="44" fontId="2" fillId="25" borderId="0" xfId="44" applyFont="1" applyFill="1" applyBorder="1" applyAlignment="1">
      <alignment/>
    </xf>
    <xf numFmtId="44" fontId="2" fillId="0" borderId="0" xfId="44" applyFont="1" applyFill="1" applyBorder="1" applyAlignment="1">
      <alignment horizontal="center" vertical="top"/>
    </xf>
    <xf numFmtId="3" fontId="2" fillId="0" borderId="0" xfId="0" applyNumberFormat="1" applyFont="1" applyAlignment="1">
      <alignment/>
    </xf>
    <xf numFmtId="171" fontId="2" fillId="25" borderId="0" xfId="42" applyNumberFormat="1" applyFont="1" applyFill="1" applyBorder="1" applyAlignment="1">
      <alignment horizontal="left" indent="2"/>
    </xf>
    <xf numFmtId="3" fontId="2" fillId="25" borderId="0" xfId="0" applyNumberFormat="1" applyFont="1" applyFill="1" applyAlignment="1">
      <alignment/>
    </xf>
    <xf numFmtId="3" fontId="25" fillId="25" borderId="0" xfId="53" applyNumberFormat="1" applyFill="1" applyAlignment="1" applyProtection="1">
      <alignment/>
      <protection/>
    </xf>
    <xf numFmtId="171" fontId="2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indent="1"/>
    </xf>
    <xf numFmtId="0" fontId="2" fillId="25" borderId="0" xfId="0" applyFont="1" applyFill="1" applyBorder="1" applyAlignment="1">
      <alignment horizontal="left" vertical="top" wrapText="1" indent="1"/>
    </xf>
    <xf numFmtId="0" fontId="29" fillId="25" borderId="0" xfId="0" applyFont="1" applyFill="1" applyBorder="1" applyAlignment="1">
      <alignment/>
    </xf>
    <xf numFmtId="169" fontId="2" fillId="0" borderId="0" xfId="44" applyNumberFormat="1" applyFont="1" applyFill="1" applyBorder="1" applyAlignment="1">
      <alignment horizontal="right"/>
    </xf>
    <xf numFmtId="171" fontId="2" fillId="25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9" fontId="2" fillId="0" borderId="0" xfId="44" applyNumberFormat="1" applyFont="1" applyFill="1" applyBorder="1" applyAlignment="1">
      <alignment horizontal="left" indent="1"/>
    </xf>
    <xf numFmtId="169" fontId="2" fillId="0" borderId="0" xfId="44" applyNumberFormat="1" applyFont="1" applyFill="1" applyAlignment="1">
      <alignment horizontal="right"/>
    </xf>
    <xf numFmtId="171" fontId="2" fillId="0" borderId="0" xfId="42" applyNumberFormat="1" applyFont="1" applyFill="1" applyBorder="1" applyAlignment="1">
      <alignment/>
    </xf>
    <xf numFmtId="9" fontId="2" fillId="25" borderId="0" xfId="61" applyFont="1" applyFill="1" applyAlignment="1">
      <alignment/>
    </xf>
    <xf numFmtId="9" fontId="7" fillId="25" borderId="0" xfId="61" applyFont="1" applyFill="1" applyAlignment="1">
      <alignment/>
    </xf>
    <xf numFmtId="0" fontId="30" fillId="27" borderId="36" xfId="0" applyFont="1" applyFill="1" applyBorder="1" applyAlignment="1">
      <alignment horizontal="center"/>
    </xf>
    <xf numFmtId="0" fontId="30" fillId="27" borderId="37" xfId="0" applyFont="1" applyFill="1" applyBorder="1" applyAlignment="1">
      <alignment horizontal="center"/>
    </xf>
    <xf numFmtId="0" fontId="30" fillId="27" borderId="38" xfId="0" applyFont="1" applyFill="1" applyBorder="1" applyAlignment="1">
      <alignment horizontal="center"/>
    </xf>
    <xf numFmtId="0" fontId="31" fillId="20" borderId="39" xfId="0" applyFont="1" applyFill="1" applyBorder="1" applyAlignment="1">
      <alignment horizontal="center"/>
    </xf>
    <xf numFmtId="0" fontId="31" fillId="20" borderId="0" xfId="0" applyFont="1" applyFill="1" applyBorder="1" applyAlignment="1">
      <alignment horizontal="center"/>
    </xf>
    <xf numFmtId="0" fontId="31" fillId="20" borderId="33" xfId="0" applyFont="1" applyFill="1" applyBorder="1" applyAlignment="1">
      <alignment horizontal="center"/>
    </xf>
    <xf numFmtId="0" fontId="30" fillId="27" borderId="39" xfId="0" applyFont="1" applyFill="1" applyBorder="1" applyAlignment="1">
      <alignment horizontal="left"/>
    </xf>
    <xf numFmtId="0" fontId="30" fillId="27" borderId="0" xfId="0" applyFont="1" applyFill="1" applyBorder="1" applyAlignment="1">
      <alignment horizontal="center"/>
    </xf>
    <xf numFmtId="0" fontId="30" fillId="27" borderId="33" xfId="0" applyFont="1" applyFill="1" applyBorder="1" applyAlignment="1">
      <alignment horizontal="center"/>
    </xf>
    <xf numFmtId="0" fontId="31" fillId="0" borderId="39" xfId="0" applyFont="1" applyFill="1" applyBorder="1" applyAlignment="1">
      <alignment/>
    </xf>
    <xf numFmtId="169" fontId="31" fillId="0" borderId="0" xfId="44" applyNumberFormat="1" applyFont="1" applyFill="1" applyBorder="1" applyAlignment="1">
      <alignment/>
    </xf>
    <xf numFmtId="169" fontId="31" fillId="0" borderId="33" xfId="44" applyNumberFormat="1" applyFont="1" applyFill="1" applyBorder="1" applyAlignment="1">
      <alignment/>
    </xf>
    <xf numFmtId="0" fontId="32" fillId="0" borderId="39" xfId="0" applyFont="1" applyBorder="1" applyAlignment="1">
      <alignment horizontal="left" indent="2"/>
    </xf>
    <xf numFmtId="169" fontId="32" fillId="0" borderId="0" xfId="44" applyNumberFormat="1" applyFont="1" applyBorder="1" applyAlignment="1">
      <alignment/>
    </xf>
    <xf numFmtId="169" fontId="32" fillId="0" borderId="33" xfId="44" applyNumberFormat="1" applyFont="1" applyBorder="1" applyAlignment="1">
      <alignment/>
    </xf>
    <xf numFmtId="0" fontId="30" fillId="27" borderId="39" xfId="0" applyFont="1" applyFill="1" applyBorder="1" applyAlignment="1">
      <alignment/>
    </xf>
    <xf numFmtId="169" fontId="30" fillId="27" borderId="0" xfId="44" applyNumberFormat="1" applyFont="1" applyFill="1" applyBorder="1" applyAlignment="1">
      <alignment/>
    </xf>
    <xf numFmtId="169" fontId="30" fillId="27" borderId="33" xfId="44" applyNumberFormat="1" applyFont="1" applyFill="1" applyBorder="1" applyAlignment="1">
      <alignment/>
    </xf>
    <xf numFmtId="0" fontId="32" fillId="0" borderId="39" xfId="0" applyFont="1" applyFill="1" applyBorder="1" applyAlignment="1">
      <alignment horizontal="left" indent="2"/>
    </xf>
    <xf numFmtId="1" fontId="32" fillId="0" borderId="0" xfId="0" applyNumberFormat="1" applyFont="1" applyBorder="1" applyAlignment="1">
      <alignment/>
    </xf>
    <xf numFmtId="1" fontId="32" fillId="0" borderId="33" xfId="0" applyNumberFormat="1" applyFont="1" applyBorder="1" applyAlignment="1">
      <alignment/>
    </xf>
    <xf numFmtId="171" fontId="32" fillId="0" borderId="0" xfId="42" applyNumberFormat="1" applyFont="1" applyBorder="1" applyAlignment="1">
      <alignment/>
    </xf>
    <xf numFmtId="171" fontId="32" fillId="0" borderId="33" xfId="42" applyNumberFormat="1" applyFont="1" applyBorder="1" applyAlignment="1">
      <alignment/>
    </xf>
    <xf numFmtId="0" fontId="30" fillId="27" borderId="40" xfId="0" applyFont="1" applyFill="1" applyBorder="1" applyAlignment="1">
      <alignment/>
    </xf>
    <xf numFmtId="169" fontId="30" fillId="27" borderId="41" xfId="0" applyNumberFormat="1" applyFont="1" applyFill="1" applyBorder="1" applyAlignment="1">
      <alignment/>
    </xf>
    <xf numFmtId="169" fontId="30" fillId="27" borderId="42" xfId="0" applyNumberFormat="1" applyFont="1" applyFill="1" applyBorder="1" applyAlignment="1">
      <alignment/>
    </xf>
    <xf numFmtId="2" fontId="32" fillId="0" borderId="33" xfId="0" applyNumberFormat="1" applyFont="1" applyBorder="1" applyAlignment="1">
      <alignment/>
    </xf>
    <xf numFmtId="0" fontId="30" fillId="27" borderId="36" xfId="0" applyFont="1" applyFill="1" applyBorder="1" applyAlignment="1">
      <alignment horizontal="left"/>
    </xf>
    <xf numFmtId="0" fontId="30" fillId="27" borderId="37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7" fillId="8" borderId="0" xfId="0" applyFont="1" applyFill="1" applyBorder="1" applyAlignment="1">
      <alignment horizontal="left"/>
    </xf>
    <xf numFmtId="0" fontId="3" fillId="20" borderId="16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L18"/>
  <sheetViews>
    <sheetView tabSelected="1" workbookViewId="0" topLeftCell="A1">
      <selection activeCell="H29" sqref="H29"/>
    </sheetView>
  </sheetViews>
  <sheetFormatPr defaultColWidth="8.8515625" defaultRowHeight="12.75"/>
  <cols>
    <col min="1" max="1" width="3.00390625" style="0" customWidth="1"/>
    <col min="2" max="2" width="27.7109375" style="0" bestFit="1" customWidth="1"/>
    <col min="3" max="3" width="10.421875" style="0" customWidth="1"/>
    <col min="4" max="4" width="11.00390625" style="0" customWidth="1"/>
    <col min="5" max="5" width="4.421875" style="0" customWidth="1"/>
    <col min="6" max="6" width="27.7109375" style="0" bestFit="1" customWidth="1"/>
    <col min="7" max="7" width="14.00390625" style="0" bestFit="1" customWidth="1"/>
    <col min="8" max="8" width="10.00390625" style="0" bestFit="1" customWidth="1"/>
    <col min="9" max="9" width="4.00390625" style="0" customWidth="1"/>
    <col min="10" max="10" width="27.7109375" style="0" bestFit="1" customWidth="1"/>
    <col min="12" max="12" width="10.00390625" style="0" bestFit="1" customWidth="1"/>
  </cols>
  <sheetData>
    <row r="3" ht="12.75" thickBot="1"/>
    <row r="4" spans="2:12" ht="13.5">
      <c r="B4" s="220" t="s">
        <v>29</v>
      </c>
      <c r="C4" s="221"/>
      <c r="D4" s="222"/>
      <c r="F4" s="247" t="s">
        <v>38</v>
      </c>
      <c r="G4" s="248"/>
      <c r="H4" s="222"/>
      <c r="J4" s="220" t="s">
        <v>39</v>
      </c>
      <c r="K4" s="221"/>
      <c r="L4" s="222"/>
    </row>
    <row r="5" spans="2:12" ht="13.5">
      <c r="B5" s="223"/>
      <c r="C5" s="224" t="s">
        <v>40</v>
      </c>
      <c r="D5" s="225" t="s">
        <v>42</v>
      </c>
      <c r="F5" s="223"/>
      <c r="G5" s="224" t="s">
        <v>40</v>
      </c>
      <c r="H5" s="225" t="s">
        <v>42</v>
      </c>
      <c r="J5" s="223"/>
      <c r="K5" s="224" t="s">
        <v>40</v>
      </c>
      <c r="L5" s="225" t="s">
        <v>42</v>
      </c>
    </row>
    <row r="6" spans="2:12" ht="13.5">
      <c r="B6" s="226" t="s">
        <v>30</v>
      </c>
      <c r="C6" s="227"/>
      <c r="D6" s="228"/>
      <c r="F6" s="226" t="s">
        <v>30</v>
      </c>
      <c r="G6" s="227"/>
      <c r="H6" s="228"/>
      <c r="J6" s="226" t="s">
        <v>30</v>
      </c>
      <c r="K6" s="227"/>
      <c r="L6" s="228"/>
    </row>
    <row r="7" spans="2:12" ht="13.5">
      <c r="B7" s="229" t="s">
        <v>31</v>
      </c>
      <c r="C7" s="230">
        <f>'Income Statement - Blogs'!B10</f>
        <v>142492.67999999996</v>
      </c>
      <c r="D7" s="231">
        <f>'Income Statement - Blogs'!D10</f>
        <v>395666.84160000004</v>
      </c>
      <c r="F7" s="229" t="s">
        <v>31</v>
      </c>
      <c r="G7" s="230">
        <f>'Income Statement - Blogs'!F10</f>
        <v>82622.7</v>
      </c>
      <c r="H7" s="231">
        <f>'Income Statement - Blogs'!H10</f>
        <v>287582.062153846</v>
      </c>
      <c r="J7" s="229" t="s">
        <v>31</v>
      </c>
      <c r="K7" s="230">
        <f>'Income Statement - Blogs'!J10</f>
        <v>37176.93939393939</v>
      </c>
      <c r="L7" s="231">
        <f>'Income Statement - Blogs'!L10</f>
        <v>108652.35454545465</v>
      </c>
    </row>
    <row r="8" spans="2:12" ht="13.5">
      <c r="B8" s="232" t="s">
        <v>26</v>
      </c>
      <c r="C8" s="233">
        <f>'Income Statement - Blogs'!B5</f>
        <v>129729.59999999998</v>
      </c>
      <c r="D8" s="234">
        <f>'Income Statement - Blogs'!D5</f>
        <v>338465.95200000005</v>
      </c>
      <c r="F8" s="232" t="s">
        <v>26</v>
      </c>
      <c r="G8" s="233">
        <f>'Income Statement - Blogs'!F5</f>
        <v>74844</v>
      </c>
      <c r="H8" s="234">
        <f>'Income Statement - Blogs'!H5</f>
        <v>250715.5199999999</v>
      </c>
      <c r="J8" s="232" t="s">
        <v>26</v>
      </c>
      <c r="K8" s="233">
        <f>'Income Statement - Blogs'!J5</f>
        <v>32760</v>
      </c>
      <c r="L8" s="234">
        <f>'Income Statement - Blogs'!L5</f>
        <v>94968.00000000012</v>
      </c>
    </row>
    <row r="9" spans="2:12" ht="13.5">
      <c r="B9" s="232" t="s">
        <v>25</v>
      </c>
      <c r="C9" s="233">
        <f>'Income Statement - Blogs'!B6</f>
        <v>3538.079999999999</v>
      </c>
      <c r="D9" s="234">
        <f>'Income Statement - Blogs'!D6</f>
        <v>9230.889599999999</v>
      </c>
      <c r="F9" s="232" t="s">
        <v>25</v>
      </c>
      <c r="G9" s="233">
        <f>'Income Statement - Blogs'!F6</f>
        <v>2041.1999999999998</v>
      </c>
      <c r="H9" s="234">
        <f>'Income Statement - Blogs'!H6</f>
        <v>6837.695999999997</v>
      </c>
      <c r="J9" s="232" t="s">
        <v>25</v>
      </c>
      <c r="K9" s="233">
        <f>'Income Statement - Blogs'!J6</f>
        <v>893.4545454545455</v>
      </c>
      <c r="L9" s="234">
        <f>'Income Statement - Blogs'!L6</f>
        <v>2590.0363636363663</v>
      </c>
    </row>
    <row r="10" spans="2:12" ht="13.5">
      <c r="B10" s="232" t="s">
        <v>37</v>
      </c>
      <c r="C10" s="233">
        <f>'Income Statement - Blogs'!B7</f>
        <v>6825</v>
      </c>
      <c r="D10" s="234">
        <f>'Income Statement - Blogs'!D7</f>
        <v>39570</v>
      </c>
      <c r="F10" s="232" t="s">
        <v>37</v>
      </c>
      <c r="G10" s="233">
        <f>'Income Statement - Blogs'!F7</f>
        <v>3937.5</v>
      </c>
      <c r="H10" s="234">
        <f>'Income Statement - Blogs'!H7</f>
        <v>22828.846153846156</v>
      </c>
      <c r="J10" s="232" t="s">
        <v>37</v>
      </c>
      <c r="K10" s="233">
        <f>'Income Statement - Blogs'!J7</f>
        <v>1723.4848484848478</v>
      </c>
      <c r="L10" s="234">
        <f>'Income Statement - Blogs'!L8</f>
        <v>3600</v>
      </c>
    </row>
    <row r="11" spans="2:12" ht="13.5">
      <c r="B11" s="232" t="s">
        <v>121</v>
      </c>
      <c r="C11" s="233">
        <f>'Income Statement - Blogs'!B8</f>
        <v>2400</v>
      </c>
      <c r="D11" s="234">
        <f>'Income Statement - Blogs'!D8</f>
        <v>8400</v>
      </c>
      <c r="F11" s="232" t="s">
        <v>121</v>
      </c>
      <c r="G11" s="233">
        <f>'Income Statement - Blogs'!F8</f>
        <v>1800</v>
      </c>
      <c r="H11" s="234">
        <f>'Income Statement - Blogs'!H8</f>
        <v>7200</v>
      </c>
      <c r="J11" s="232" t="s">
        <v>121</v>
      </c>
      <c r="K11" s="233">
        <f>'Income Statement - Blogs'!J8</f>
        <v>1800</v>
      </c>
      <c r="L11" s="234">
        <f>'Income Statement - Blogs'!L8</f>
        <v>3600</v>
      </c>
    </row>
    <row r="12" spans="2:12" ht="13.5">
      <c r="B12" s="235" t="s">
        <v>69</v>
      </c>
      <c r="C12" s="236"/>
      <c r="D12" s="237"/>
      <c r="F12" s="235" t="s">
        <v>69</v>
      </c>
      <c r="G12" s="236"/>
      <c r="H12" s="237"/>
      <c r="J12" s="235" t="s">
        <v>69</v>
      </c>
      <c r="K12" s="236"/>
      <c r="L12" s="237"/>
    </row>
    <row r="13" spans="2:12" ht="13.5">
      <c r="B13" s="229" t="s">
        <v>70</v>
      </c>
      <c r="C13" s="230">
        <f>'Income Statement - Blogs'!B23</f>
        <v>127660</v>
      </c>
      <c r="D13" s="231">
        <f>'Income Statement - Blogs'!D23</f>
        <v>250003.69999999998</v>
      </c>
      <c r="F13" s="229" t="s">
        <v>70</v>
      </c>
      <c r="G13" s="230">
        <f>'Income Statement - Blogs'!F23</f>
        <v>54820</v>
      </c>
      <c r="H13" s="231">
        <f>'Income Statement - Blogs'!H23</f>
        <v>130601.5</v>
      </c>
      <c r="J13" s="229" t="s">
        <v>70</v>
      </c>
      <c r="K13" s="230">
        <f>'Income Statement - Blogs'!J23</f>
        <v>28280</v>
      </c>
      <c r="L13" s="231">
        <f>'Income Statement - Blogs'!L23</f>
        <v>76991.59999999999</v>
      </c>
    </row>
    <row r="14" spans="2:12" ht="13.5">
      <c r="B14" s="232" t="s">
        <v>32</v>
      </c>
      <c r="C14" s="233">
        <f>'Income Statement - Blogs'!B15</f>
        <v>96860</v>
      </c>
      <c r="D14" s="234">
        <f>'Income Statement - Blogs'!D15</f>
        <v>219103.69999999998</v>
      </c>
      <c r="F14" s="232" t="s">
        <v>32</v>
      </c>
      <c r="G14" s="233">
        <f>'Income Statement - Blogs'!F15</f>
        <v>42920</v>
      </c>
      <c r="H14" s="234">
        <f>'Income Statement - Blogs'!H15</f>
        <v>114314</v>
      </c>
      <c r="J14" s="232" t="s">
        <v>32</v>
      </c>
      <c r="K14" s="233">
        <f>'Income Statement - Blogs'!J15</f>
        <v>20880</v>
      </c>
      <c r="L14" s="234">
        <f>'Income Statement - Blogs'!L15</f>
        <v>70191.59999999999</v>
      </c>
    </row>
    <row r="15" spans="2:12" ht="13.5">
      <c r="B15" s="238" t="s">
        <v>33</v>
      </c>
      <c r="C15" s="239">
        <f>'Salaries - Blogs'!B8</f>
        <v>1</v>
      </c>
      <c r="D15" s="240">
        <f>SUM('Salaries - Blogs'!D8:D9)</f>
        <v>3</v>
      </c>
      <c r="F15" s="238" t="s">
        <v>33</v>
      </c>
      <c r="G15" s="239">
        <f>'Salaries - Blogs'!B23</f>
        <v>1</v>
      </c>
      <c r="H15" s="246">
        <f>SUM('Salaries - Blogs'!D23:D24)</f>
        <v>1.75</v>
      </c>
      <c r="J15" s="238" t="s">
        <v>33</v>
      </c>
      <c r="K15" s="239">
        <f>'Salaries - Blogs'!B40</f>
        <v>1</v>
      </c>
      <c r="L15" s="240">
        <f>'Salaries - Blogs'!D40</f>
        <v>1</v>
      </c>
    </row>
    <row r="16" spans="2:12" ht="13.5">
      <c r="B16" s="232" t="s">
        <v>34</v>
      </c>
      <c r="C16" s="239">
        <f>'Salaries - Blogs'!B10</f>
        <v>1</v>
      </c>
      <c r="D16" s="240">
        <f>'Salaries - Blogs'!D10</f>
        <v>1</v>
      </c>
      <c r="F16" s="232" t="s">
        <v>34</v>
      </c>
      <c r="G16" s="239">
        <f>'Salaries - Blogs'!B25</f>
        <v>0</v>
      </c>
      <c r="H16" s="246">
        <f>'Salaries - Blogs'!D25</f>
        <v>0.5</v>
      </c>
      <c r="J16" s="232" t="s">
        <v>34</v>
      </c>
      <c r="K16" s="239">
        <f>'Salaries - Blogs'!J10</f>
        <v>0</v>
      </c>
      <c r="L16" s="240">
        <f>'Salaries - Blogs'!D41</f>
        <v>1</v>
      </c>
    </row>
    <row r="17" spans="2:12" ht="13.5">
      <c r="B17" s="232" t="s">
        <v>35</v>
      </c>
      <c r="C17" s="241">
        <f>SUM('Income Statement - Blogs'!B16:B22)</f>
        <v>30800</v>
      </c>
      <c r="D17" s="242">
        <f>SUM('Income Statement - Blogs'!D16:D22)</f>
        <v>30900</v>
      </c>
      <c r="F17" s="232" t="s">
        <v>35</v>
      </c>
      <c r="G17" s="241">
        <f>G13-G14</f>
        <v>11900</v>
      </c>
      <c r="H17" s="241">
        <f>H13-H14</f>
        <v>16287.5</v>
      </c>
      <c r="J17" s="232" t="s">
        <v>35</v>
      </c>
      <c r="K17" s="241">
        <f>K13-K14</f>
        <v>7400</v>
      </c>
      <c r="L17" s="241">
        <f>L13-L14</f>
        <v>6800</v>
      </c>
    </row>
    <row r="18" spans="2:12" ht="15" thickBot="1">
      <c r="B18" s="243" t="s">
        <v>36</v>
      </c>
      <c r="C18" s="244">
        <f>'Income Statement - Blogs'!B33</f>
        <v>8899.607999999978</v>
      </c>
      <c r="D18" s="245">
        <f>'Income Statement - Blogs'!D33</f>
        <v>87397.88496000002</v>
      </c>
      <c r="F18" s="243" t="s">
        <v>36</v>
      </c>
      <c r="G18" s="244">
        <f>'Income Statement - Blogs'!F33</f>
        <v>16681.619999999995</v>
      </c>
      <c r="H18" s="245">
        <f>'Income Statement - Blogs'!H33</f>
        <v>94188.33729230761</v>
      </c>
      <c r="J18" s="243" t="s">
        <v>36</v>
      </c>
      <c r="K18" s="244">
        <f>'Income Statement - Blogs'!J33</f>
        <v>5338.163636363635</v>
      </c>
      <c r="L18" s="245">
        <f>'Income Statement - Blogs'!L33</f>
        <v>18996.452727272797</v>
      </c>
    </row>
  </sheetData>
  <mergeCells count="1">
    <mergeCell ref="F4:G4"/>
  </mergeCells>
  <printOptions/>
  <pageMargins left="0.75" right="0.75" top="1" bottom="1" header="0.5" footer="0.5"/>
  <pageSetup horizontalDpi="600" verticalDpi="600" orientation="portrait"/>
  <ignoredErrors>
    <ignoredError sqref="D15 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workbookViewId="0" topLeftCell="A1">
      <selection activeCell="D38" sqref="D38"/>
    </sheetView>
  </sheetViews>
  <sheetFormatPr defaultColWidth="8.8515625" defaultRowHeight="12.75"/>
  <cols>
    <col min="1" max="1" width="40.7109375" style="0" bestFit="1" customWidth="1"/>
    <col min="2" max="2" width="12.7109375" style="0" bestFit="1" customWidth="1"/>
    <col min="3" max="3" width="12.28125" style="0" bestFit="1" customWidth="1"/>
    <col min="4" max="4" width="13.421875" style="0" bestFit="1" customWidth="1"/>
    <col min="5" max="5" width="2.00390625" style="0" customWidth="1"/>
    <col min="6" max="6" width="12.7109375" style="0" bestFit="1" customWidth="1"/>
    <col min="7" max="7" width="12.140625" style="0" bestFit="1" customWidth="1"/>
    <col min="8" max="8" width="12.7109375" style="0" bestFit="1" customWidth="1"/>
    <col min="9" max="9" width="1.8515625" style="0" customWidth="1"/>
    <col min="10" max="10" width="10.8515625" style="0" bestFit="1" customWidth="1"/>
    <col min="11" max="12" width="12.00390625" style="0" bestFit="1" customWidth="1"/>
  </cols>
  <sheetData>
    <row r="1" spans="1:12" ht="12">
      <c r="A1" s="249" t="s">
        <v>8</v>
      </c>
      <c r="B1" s="249"/>
      <c r="C1" s="249"/>
      <c r="D1" s="249"/>
      <c r="F1" s="249" t="s">
        <v>9</v>
      </c>
      <c r="G1" s="249"/>
      <c r="H1" s="249"/>
      <c r="J1" s="249" t="s">
        <v>10</v>
      </c>
      <c r="K1" s="249"/>
      <c r="L1" s="249"/>
    </row>
    <row r="2" spans="1:12" s="1" customFormat="1" ht="13.5">
      <c r="A2" s="5" t="s">
        <v>45</v>
      </c>
      <c r="B2" s="6"/>
      <c r="C2" s="6"/>
      <c r="D2" s="6"/>
      <c r="E2" s="116"/>
      <c r="F2" s="6"/>
      <c r="G2" s="6"/>
      <c r="H2" s="6"/>
      <c r="I2" s="116"/>
      <c r="J2" s="6"/>
      <c r="K2" s="6"/>
      <c r="L2" s="6"/>
    </row>
    <row r="3" spans="1:12" s="1" customFormat="1" ht="15" thickBot="1">
      <c r="A3" s="7"/>
      <c r="B3" s="87" t="s">
        <v>40</v>
      </c>
      <c r="C3" s="87" t="s">
        <v>41</v>
      </c>
      <c r="D3" s="87" t="s">
        <v>42</v>
      </c>
      <c r="E3" s="116"/>
      <c r="F3" s="87" t="s">
        <v>40</v>
      </c>
      <c r="G3" s="87" t="s">
        <v>41</v>
      </c>
      <c r="H3" s="87" t="s">
        <v>42</v>
      </c>
      <c r="I3" s="116"/>
      <c r="J3" s="87" t="s">
        <v>40</v>
      </c>
      <c r="K3" s="87" t="s">
        <v>41</v>
      </c>
      <c r="L3" s="87" t="s">
        <v>42</v>
      </c>
    </row>
    <row r="4" spans="1:12" s="1" customFormat="1" ht="13.5">
      <c r="A4" s="8" t="s">
        <v>74</v>
      </c>
      <c r="B4" s="9"/>
      <c r="C4" s="9"/>
      <c r="D4" s="9"/>
      <c r="E4" s="116"/>
      <c r="F4" s="9"/>
      <c r="G4" s="9"/>
      <c r="H4" s="9"/>
      <c r="I4" s="116"/>
      <c r="J4" s="9"/>
      <c r="K4" s="9"/>
      <c r="L4" s="9"/>
    </row>
    <row r="5" spans="1:12" s="18" customFormat="1" ht="13.5">
      <c r="A5" s="174" t="s">
        <v>26</v>
      </c>
      <c r="B5" s="11">
        <f>SUM('Blog Projections'!B20:M20)</f>
        <v>129729.59999999998</v>
      </c>
      <c r="C5" s="11">
        <f>SUM('Blog Projections'!N20:Y20)</f>
        <v>273230.49600000004</v>
      </c>
      <c r="D5" s="11">
        <f>SUM('Blog Projections'!Z20:AK20)</f>
        <v>338465.95200000005</v>
      </c>
      <c r="E5" s="116"/>
      <c r="F5" s="11">
        <f>SUM('Blog Projections'!B21:M21)</f>
        <v>74844</v>
      </c>
      <c r="G5" s="11">
        <f>SUM('Blog Projections'!N21:Y21)</f>
        <v>184410.4984615384</v>
      </c>
      <c r="H5" s="11">
        <f>SUM('Blog Projections'!Z21:AK21)</f>
        <v>250715.5199999999</v>
      </c>
      <c r="I5" s="116"/>
      <c r="J5" s="11">
        <f>SUM('Blog Projections'!B22:M22)</f>
        <v>32760</v>
      </c>
      <c r="K5" s="11">
        <f>SUM('Blog Projections'!N22:Y22)</f>
        <v>73584.00000000003</v>
      </c>
      <c r="L5" s="11">
        <f>SUM('Blog Projections'!Z22:AK22)</f>
        <v>94968.00000000012</v>
      </c>
    </row>
    <row r="6" spans="1:12" s="18" customFormat="1" ht="13.5">
      <c r="A6" s="10" t="s">
        <v>25</v>
      </c>
      <c r="B6" s="11">
        <f>SUM('Blog Projections'!B25:M25)</f>
        <v>3538.079999999999</v>
      </c>
      <c r="C6" s="11">
        <f>SUM('Blog Projections'!N25:Y25)</f>
        <v>7451.740800000001</v>
      </c>
      <c r="D6" s="11">
        <f>SUM('Blog Projections'!Z25:AK25)</f>
        <v>9230.889599999999</v>
      </c>
      <c r="E6" s="116"/>
      <c r="F6" s="11">
        <f>SUM('Blog Projections'!B26:M26)</f>
        <v>2041.1999999999998</v>
      </c>
      <c r="G6" s="11">
        <f>SUM('Blog Projections'!N26:Y26)</f>
        <v>5029.37723076923</v>
      </c>
      <c r="H6" s="11">
        <f>SUM('Blog Projections'!Z26:AK26)</f>
        <v>6837.695999999997</v>
      </c>
      <c r="I6" s="116"/>
      <c r="J6" s="11">
        <f>SUM('Blog Projections'!B27:M27)</f>
        <v>893.4545454545455</v>
      </c>
      <c r="K6" s="11">
        <f>SUM('Blog Projections'!N27:Y27)</f>
        <v>2006.8363636363647</v>
      </c>
      <c r="L6" s="11">
        <f>SUM('Blog Projections'!Z27:AK27)</f>
        <v>2590.0363636363663</v>
      </c>
    </row>
    <row r="7" spans="1:12" s="18" customFormat="1" ht="13.5">
      <c r="A7" s="12" t="s">
        <v>113</v>
      </c>
      <c r="B7" s="11">
        <f>SUM('Blog Projections'!B30:M30)</f>
        <v>6825</v>
      </c>
      <c r="C7" s="11">
        <f>SUM('Blog Projections'!N30:Y30)</f>
        <v>22994.999999999996</v>
      </c>
      <c r="D7" s="11">
        <f>SUM('Blog Projections'!Z30:AK30)</f>
        <v>39570</v>
      </c>
      <c r="E7" s="116"/>
      <c r="F7" s="11">
        <f>SUM('Blog Projections'!B31:M31)</f>
        <v>3937.5</v>
      </c>
      <c r="G7" s="11">
        <f>SUM('Blog Projections'!N31:Y31)</f>
        <v>13266.346153846156</v>
      </c>
      <c r="H7" s="11">
        <f>SUM('Blog Projections'!Z31:AK31)</f>
        <v>22828.846153846156</v>
      </c>
      <c r="I7" s="116"/>
      <c r="J7" s="11">
        <f>SUM('Blog Projections'!B32:M32)</f>
        <v>1723.4848484848478</v>
      </c>
      <c r="K7" s="11">
        <f>SUM('Blog Projections'!N32:Y32)</f>
        <v>5806.81818181818</v>
      </c>
      <c r="L7" s="11">
        <f>SUM('Blog Projections'!Z32:AK32)</f>
        <v>7494.318181818178</v>
      </c>
    </row>
    <row r="8" spans="1:12" s="18" customFormat="1" ht="13.5">
      <c r="A8" s="12" t="s">
        <v>121</v>
      </c>
      <c r="B8" s="11">
        <f>'Drivers - Blogs'!B39</f>
        <v>2400</v>
      </c>
      <c r="C8" s="11">
        <f>'Drivers - Blogs'!C39</f>
        <v>7200</v>
      </c>
      <c r="D8" s="11">
        <f>'Drivers - Blogs'!D39</f>
        <v>8400</v>
      </c>
      <c r="E8" s="116"/>
      <c r="F8" s="11">
        <f>'Drivers - Blogs'!F39</f>
        <v>1800</v>
      </c>
      <c r="G8" s="11">
        <f>'Drivers - Blogs'!G39</f>
        <v>4800</v>
      </c>
      <c r="H8" s="11">
        <f>'Drivers - Blogs'!H39</f>
        <v>7200</v>
      </c>
      <c r="I8" s="116"/>
      <c r="J8" s="11">
        <f>'Drivers - Blogs'!J39</f>
        <v>1800</v>
      </c>
      <c r="K8" s="11">
        <f>'Drivers - Blogs'!K39</f>
        <v>2400</v>
      </c>
      <c r="L8" s="11">
        <f>'Drivers - Blogs'!L39</f>
        <v>3600</v>
      </c>
    </row>
    <row r="9" spans="2:9" s="1" customFormat="1" ht="13.5">
      <c r="B9" s="3"/>
      <c r="C9" s="3"/>
      <c r="D9" s="3"/>
      <c r="E9" s="116"/>
      <c r="I9" s="116"/>
    </row>
    <row r="10" spans="1:12" s="1" customFormat="1" ht="13.5">
      <c r="A10" s="4" t="s">
        <v>75</v>
      </c>
      <c r="B10" s="3">
        <f>SUM(B5:B8)</f>
        <v>142492.67999999996</v>
      </c>
      <c r="C10" s="3">
        <f aca="true" t="shared" si="0" ref="C10:K10">SUM(C5:C8)</f>
        <v>310877.2368000001</v>
      </c>
      <c r="D10" s="3">
        <f t="shared" si="0"/>
        <v>395666.84160000004</v>
      </c>
      <c r="E10" s="141">
        <f t="shared" si="0"/>
        <v>0</v>
      </c>
      <c r="F10" s="3">
        <f t="shared" si="0"/>
        <v>82622.7</v>
      </c>
      <c r="G10" s="3">
        <f t="shared" si="0"/>
        <v>207506.22184615379</v>
      </c>
      <c r="H10" s="3">
        <f t="shared" si="0"/>
        <v>287582.062153846</v>
      </c>
      <c r="I10" s="3">
        <f t="shared" si="0"/>
        <v>0</v>
      </c>
      <c r="J10" s="3">
        <f t="shared" si="0"/>
        <v>37176.93939393939</v>
      </c>
      <c r="K10" s="3">
        <f t="shared" si="0"/>
        <v>83797.65454545457</v>
      </c>
      <c r="L10" s="3">
        <f>SUM(L5:L8)</f>
        <v>108652.35454545465</v>
      </c>
    </row>
    <row r="11" spans="5:9" s="1" customFormat="1" ht="13.5">
      <c r="E11" s="116"/>
      <c r="I11" s="116"/>
    </row>
    <row r="12" spans="1:12" s="1" customFormat="1" ht="13.5">
      <c r="A12" s="14" t="s">
        <v>69</v>
      </c>
      <c r="B12" s="86"/>
      <c r="C12" s="86"/>
      <c r="D12" s="86"/>
      <c r="E12" s="116"/>
      <c r="F12" s="86"/>
      <c r="G12" s="86"/>
      <c r="H12" s="86"/>
      <c r="I12" s="116"/>
      <c r="J12" s="86"/>
      <c r="K12" s="86"/>
      <c r="L12" s="86"/>
    </row>
    <row r="13" spans="1:12" s="1" customFormat="1" ht="15" thickBot="1">
      <c r="A13" s="7"/>
      <c r="B13" s="87" t="s">
        <v>40</v>
      </c>
      <c r="C13" s="87" t="s">
        <v>41</v>
      </c>
      <c r="D13" s="87" t="s">
        <v>42</v>
      </c>
      <c r="E13" s="116"/>
      <c r="F13" s="87" t="s">
        <v>40</v>
      </c>
      <c r="G13" s="87" t="s">
        <v>41</v>
      </c>
      <c r="H13" s="87" t="s">
        <v>42</v>
      </c>
      <c r="I13" s="116"/>
      <c r="J13" s="87" t="s">
        <v>40</v>
      </c>
      <c r="K13" s="87" t="s">
        <v>41</v>
      </c>
      <c r="L13" s="87" t="s">
        <v>42</v>
      </c>
    </row>
    <row r="14" spans="1:12" s="1" customFormat="1" ht="13.5">
      <c r="A14" s="4" t="s">
        <v>68</v>
      </c>
      <c r="B14" s="9"/>
      <c r="C14" s="9"/>
      <c r="D14" s="9"/>
      <c r="E14" s="116"/>
      <c r="F14" s="9"/>
      <c r="G14" s="9"/>
      <c r="H14" s="9"/>
      <c r="I14" s="116"/>
      <c r="J14" s="9"/>
      <c r="K14" s="9"/>
      <c r="L14" s="9"/>
    </row>
    <row r="15" spans="1:12" s="18" customFormat="1" ht="13.5">
      <c r="A15" s="174" t="s">
        <v>7</v>
      </c>
      <c r="B15" s="46">
        <f>'Salaries - Blogs'!K14</f>
        <v>96860</v>
      </c>
      <c r="C15" s="46">
        <f>'Salaries - Blogs'!L14</f>
        <v>184382</v>
      </c>
      <c r="D15" s="46">
        <f>'Salaries - Blogs'!M14</f>
        <v>219103.69999999998</v>
      </c>
      <c r="E15" s="116"/>
      <c r="F15" s="46">
        <f>'Salaries - Blogs'!K29</f>
        <v>42920</v>
      </c>
      <c r="G15" s="46">
        <f>'Salaries - Blogs'!L29</f>
        <v>91800</v>
      </c>
      <c r="H15" s="46">
        <f>'Salaries - Blogs'!M29</f>
        <v>114314</v>
      </c>
      <c r="I15" s="116"/>
      <c r="J15" s="46">
        <f>'Salaries - Blogs'!K45</f>
        <v>20880</v>
      </c>
      <c r="K15" s="46">
        <f>'Salaries - Blogs'!L45</f>
        <v>45356</v>
      </c>
      <c r="L15" s="46">
        <f>'Salaries - Blogs'!M45</f>
        <v>70191.59999999999</v>
      </c>
    </row>
    <row r="16" spans="1:12" s="1" customFormat="1" ht="13.5">
      <c r="A16" s="35" t="s">
        <v>79</v>
      </c>
      <c r="B16" s="15">
        <v>7500</v>
      </c>
      <c r="C16" s="15">
        <v>5000</v>
      </c>
      <c r="D16" s="15">
        <v>5000</v>
      </c>
      <c r="E16" s="116"/>
      <c r="F16" s="15">
        <v>2000</v>
      </c>
      <c r="G16" s="15">
        <v>2500</v>
      </c>
      <c r="H16" s="15">
        <v>3000</v>
      </c>
      <c r="I16" s="116"/>
      <c r="J16" s="15">
        <v>500</v>
      </c>
      <c r="K16" s="15">
        <v>750</v>
      </c>
      <c r="L16" s="15">
        <v>1000</v>
      </c>
    </row>
    <row r="17" spans="1:12" s="1" customFormat="1" ht="13.5">
      <c r="A17" s="35" t="s">
        <v>121</v>
      </c>
      <c r="B17" s="15">
        <f>0.5*B8</f>
        <v>1200</v>
      </c>
      <c r="C17" s="15">
        <f aca="true" t="shared" si="1" ref="C17:L17">0.5*C8</f>
        <v>3600</v>
      </c>
      <c r="D17" s="15">
        <f t="shared" si="1"/>
        <v>4200</v>
      </c>
      <c r="E17" s="15">
        <f t="shared" si="1"/>
        <v>0</v>
      </c>
      <c r="F17" s="15">
        <f t="shared" si="1"/>
        <v>900</v>
      </c>
      <c r="G17" s="15">
        <f t="shared" si="1"/>
        <v>2400</v>
      </c>
      <c r="H17" s="15">
        <f t="shared" si="1"/>
        <v>3600</v>
      </c>
      <c r="I17" s="15">
        <f t="shared" si="1"/>
        <v>0</v>
      </c>
      <c r="J17" s="15">
        <f t="shared" si="1"/>
        <v>900</v>
      </c>
      <c r="K17" s="15">
        <f t="shared" si="1"/>
        <v>1200</v>
      </c>
      <c r="L17" s="15">
        <f t="shared" si="1"/>
        <v>1800</v>
      </c>
    </row>
    <row r="18" spans="1:12" s="1" customFormat="1" ht="13.5">
      <c r="A18" s="35" t="s">
        <v>43</v>
      </c>
      <c r="B18" s="15">
        <v>10000</v>
      </c>
      <c r="C18" s="15">
        <v>5000</v>
      </c>
      <c r="D18" s="15">
        <v>5000</v>
      </c>
      <c r="E18" s="116"/>
      <c r="F18" s="15">
        <v>4000</v>
      </c>
      <c r="G18" s="15">
        <v>1500</v>
      </c>
      <c r="H18" s="15">
        <v>1500</v>
      </c>
      <c r="I18" s="116"/>
      <c r="J18" s="15">
        <v>3000</v>
      </c>
      <c r="K18" s="15">
        <v>1000</v>
      </c>
      <c r="L18" s="15">
        <v>1000</v>
      </c>
    </row>
    <row r="19" spans="1:12" s="1" customFormat="1" ht="13.5">
      <c r="A19" s="35" t="s">
        <v>76</v>
      </c>
      <c r="B19" s="15">
        <v>3000</v>
      </c>
      <c r="C19" s="15">
        <v>1000</v>
      </c>
      <c r="D19" s="15">
        <v>1000</v>
      </c>
      <c r="E19" s="116"/>
      <c r="F19" s="15">
        <v>1000</v>
      </c>
      <c r="G19" s="15">
        <v>1000</v>
      </c>
      <c r="H19" s="15">
        <v>1000</v>
      </c>
      <c r="I19" s="116"/>
      <c r="J19" s="15">
        <v>1000</v>
      </c>
      <c r="K19" s="15">
        <v>1000</v>
      </c>
      <c r="L19" s="15">
        <v>1000</v>
      </c>
    </row>
    <row r="20" spans="1:12" s="1" customFormat="1" ht="13.5">
      <c r="A20" s="35" t="s">
        <v>77</v>
      </c>
      <c r="B20" s="15">
        <v>5000</v>
      </c>
      <c r="C20" s="15">
        <v>5000</v>
      </c>
      <c r="D20" s="15">
        <v>5000</v>
      </c>
      <c r="E20" s="116"/>
      <c r="F20" s="15">
        <v>3000</v>
      </c>
      <c r="G20" s="15">
        <v>3000</v>
      </c>
      <c r="H20" s="15">
        <v>3000</v>
      </c>
      <c r="I20" s="116"/>
      <c r="J20" s="15">
        <v>1000</v>
      </c>
      <c r="K20" s="15">
        <v>1000</v>
      </c>
      <c r="L20" s="15">
        <v>1000</v>
      </c>
    </row>
    <row r="21" spans="1:12" s="1" customFormat="1" ht="13.5">
      <c r="A21" s="35" t="s">
        <v>78</v>
      </c>
      <c r="B21" s="15">
        <f>'Drivers - Blogs'!B44*'Drivers - Blogs'!B45*'Salaries - Blogs'!B11</f>
        <v>1600</v>
      </c>
      <c r="C21" s="15">
        <f>'Drivers - Blogs'!C44*'Drivers - Blogs'!C45*'Salaries - Blogs'!C11</f>
        <v>2800</v>
      </c>
      <c r="D21" s="15">
        <f>'Drivers - Blogs'!D44*'Drivers - Blogs'!D45*'Salaries - Blogs'!D11</f>
        <v>3200</v>
      </c>
      <c r="E21" s="116"/>
      <c r="F21" s="15">
        <f>'Drivers - Blogs'!F44*'Drivers - Blogs'!F45*'Salaries - Blogs'!B26</f>
        <v>0</v>
      </c>
      <c r="G21" s="15">
        <f>'Drivers - Blogs'!G44*'Drivers - Blogs'!G45*'Salaries - Blogs'!C26</f>
        <v>1500</v>
      </c>
      <c r="H21" s="15">
        <f>'Drivers - Blogs'!H44*'Drivers - Blogs'!H45*'Salaries - Blogs'!D26</f>
        <v>1687.5</v>
      </c>
      <c r="I21" s="116"/>
      <c r="J21" s="15">
        <f>'Drivers - Blogs'!J44*'Drivers - Blogs'!J45*'Salaries - Blogs'!B42</f>
        <v>0</v>
      </c>
      <c r="K21" s="15">
        <f>'Drivers - Blogs'!K44*'Drivers - Blogs'!K45*'Salaries - Blogs'!C42</f>
        <v>0</v>
      </c>
      <c r="L21" s="15">
        <f>'Drivers - Blogs'!L44*'Drivers - Blogs'!L45*'Salaries - Blogs'!D42</f>
        <v>0</v>
      </c>
    </row>
    <row r="22" spans="1:12" s="1" customFormat="1" ht="13.5">
      <c r="A22" s="35" t="s">
        <v>44</v>
      </c>
      <c r="B22" s="2">
        <v>2500</v>
      </c>
      <c r="C22" s="2">
        <v>5000</v>
      </c>
      <c r="D22" s="2">
        <v>7500</v>
      </c>
      <c r="E22" s="116"/>
      <c r="F22" s="2">
        <v>1000</v>
      </c>
      <c r="G22" s="2">
        <v>2500</v>
      </c>
      <c r="H22" s="2">
        <v>2500</v>
      </c>
      <c r="I22" s="116"/>
      <c r="J22" s="2">
        <v>1000</v>
      </c>
      <c r="K22" s="2">
        <v>1000</v>
      </c>
      <c r="L22" s="2">
        <v>1000</v>
      </c>
    </row>
    <row r="23" spans="1:12" s="1" customFormat="1" ht="13.5">
      <c r="A23" s="7" t="s">
        <v>70</v>
      </c>
      <c r="B23" s="13">
        <f>SUM(B15:B22)</f>
        <v>127660</v>
      </c>
      <c r="C23" s="13">
        <f>SUM(C15:C22)</f>
        <v>211782</v>
      </c>
      <c r="D23" s="13">
        <f>SUM(D15:D22)</f>
        <v>250003.69999999998</v>
      </c>
      <c r="E23" s="116"/>
      <c r="F23" s="13">
        <f>SUM(F15:F22)</f>
        <v>54820</v>
      </c>
      <c r="G23" s="13">
        <f>SUM(G15:G22)</f>
        <v>106200</v>
      </c>
      <c r="H23" s="13">
        <f>SUM(H15:H22)</f>
        <v>130601.5</v>
      </c>
      <c r="I23" s="116"/>
      <c r="J23" s="13">
        <f>SUM(J15:J22)</f>
        <v>28280</v>
      </c>
      <c r="K23" s="13">
        <f>SUM(K15:K22)</f>
        <v>51306</v>
      </c>
      <c r="L23" s="13">
        <f>SUM(L15:L22)</f>
        <v>76991.59999999999</v>
      </c>
    </row>
    <row r="24" spans="1:12" s="1" customFormat="1" ht="13.5" customHeight="1">
      <c r="A24" s="16" t="s">
        <v>80</v>
      </c>
      <c r="B24" s="72">
        <f>B23/B10</f>
        <v>0.8959056703825069</v>
      </c>
      <c r="C24" s="72">
        <f aca="true" t="shared" si="2" ref="C24:L24">C23/C10</f>
        <v>0.6812399717006232</v>
      </c>
      <c r="D24" s="72">
        <f t="shared" si="2"/>
        <v>0.6318540593117014</v>
      </c>
      <c r="E24" s="219"/>
      <c r="F24" s="72">
        <f t="shared" si="2"/>
        <v>0.6634980459365284</v>
      </c>
      <c r="G24" s="72">
        <f t="shared" si="2"/>
        <v>0.5117918829380318</v>
      </c>
      <c r="H24" s="72">
        <f t="shared" si="2"/>
        <v>0.45413646116124207</v>
      </c>
      <c r="I24" s="72"/>
      <c r="J24" s="72">
        <f t="shared" si="2"/>
        <v>0.7606866100604888</v>
      </c>
      <c r="K24" s="72">
        <f t="shared" si="2"/>
        <v>0.612260573142533</v>
      </c>
      <c r="L24" s="72">
        <f t="shared" si="2"/>
        <v>0.7086049844211209</v>
      </c>
    </row>
    <row r="25" spans="1:12" s="1" customFormat="1" ht="13.5">
      <c r="A25" s="7"/>
      <c r="B25" s="13"/>
      <c r="C25" s="13"/>
      <c r="D25" s="13"/>
      <c r="E25" s="116"/>
      <c r="F25" s="13"/>
      <c r="G25" s="13"/>
      <c r="H25" s="13"/>
      <c r="I25" s="116"/>
      <c r="J25" s="13"/>
      <c r="K25" s="13"/>
      <c r="L25" s="13"/>
    </row>
    <row r="26" spans="1:12" s="1" customFormat="1" ht="13.5">
      <c r="A26" s="16" t="s">
        <v>82</v>
      </c>
      <c r="B26" s="17">
        <f>B10-B23</f>
        <v>14832.679999999964</v>
      </c>
      <c r="C26" s="17">
        <f>C10-C23</f>
        <v>99095.23680000007</v>
      </c>
      <c r="D26" s="17">
        <f>D10-D23</f>
        <v>145663.14160000006</v>
      </c>
      <c r="E26" s="116"/>
      <c r="F26" s="17">
        <f>F10-F23</f>
        <v>27802.699999999997</v>
      </c>
      <c r="G26" s="17">
        <f>G10-G23</f>
        <v>101306.22184615379</v>
      </c>
      <c r="H26" s="17">
        <f>H10-H23</f>
        <v>156980.56215384603</v>
      </c>
      <c r="I26" s="116"/>
      <c r="J26" s="17">
        <f>J10-J23</f>
        <v>8896.939393939392</v>
      </c>
      <c r="K26" s="17">
        <f>K10-K23</f>
        <v>32491.65454545457</v>
      </c>
      <c r="L26" s="17">
        <f>L10-L23</f>
        <v>31660.754545454663</v>
      </c>
    </row>
    <row r="27" spans="1:12" s="1" customFormat="1" ht="13.5">
      <c r="A27" s="16" t="s">
        <v>81</v>
      </c>
      <c r="B27" s="73">
        <f>B26/B10</f>
        <v>0.10409432961749311</v>
      </c>
      <c r="C27" s="73">
        <f>C26/C10</f>
        <v>0.3187600282993768</v>
      </c>
      <c r="D27" s="73">
        <f>D26/D10</f>
        <v>0.36814594068829865</v>
      </c>
      <c r="E27" s="116"/>
      <c r="F27" s="73">
        <f>F26/F10</f>
        <v>0.33650195406347166</v>
      </c>
      <c r="G27" s="73">
        <f>G26/G10</f>
        <v>0.48820811706196815</v>
      </c>
      <c r="H27" s="73">
        <f>H26/H10</f>
        <v>0.5458635388387579</v>
      </c>
      <c r="I27" s="116"/>
      <c r="J27" s="73">
        <f>J26/J10</f>
        <v>0.23931338993951118</v>
      </c>
      <c r="K27" s="73">
        <f>K26/K10</f>
        <v>0.387739426857467</v>
      </c>
      <c r="L27" s="73">
        <f>L26/L10</f>
        <v>0.2913950155788792</v>
      </c>
    </row>
    <row r="28" spans="5:9" s="1" customFormat="1" ht="13.5">
      <c r="E28" s="116"/>
      <c r="I28" s="116"/>
    </row>
    <row r="29" spans="1:12" s="1" customFormat="1" ht="13.5">
      <c r="A29" s="74" t="s">
        <v>83</v>
      </c>
      <c r="B29" s="3">
        <f>B26</f>
        <v>14832.679999999964</v>
      </c>
      <c r="C29" s="3">
        <f aca="true" t="shared" si="3" ref="C29:L29">C26</f>
        <v>99095.23680000007</v>
      </c>
      <c r="D29" s="3">
        <f t="shared" si="3"/>
        <v>145663.14160000006</v>
      </c>
      <c r="E29" s="141">
        <f t="shared" si="3"/>
        <v>0</v>
      </c>
      <c r="F29" s="3">
        <f t="shared" si="3"/>
        <v>27802.699999999997</v>
      </c>
      <c r="G29" s="3">
        <f t="shared" si="3"/>
        <v>101306.22184615379</v>
      </c>
      <c r="H29" s="3">
        <f t="shared" si="3"/>
        <v>156980.56215384603</v>
      </c>
      <c r="I29" s="141">
        <f t="shared" si="3"/>
        <v>0</v>
      </c>
      <c r="J29" s="3">
        <f t="shared" si="3"/>
        <v>8896.939393939392</v>
      </c>
      <c r="K29" s="3">
        <f t="shared" si="3"/>
        <v>32491.65454545457</v>
      </c>
      <c r="L29" s="3">
        <f t="shared" si="3"/>
        <v>31660.754545454663</v>
      </c>
    </row>
    <row r="30" spans="1:9" s="1" customFormat="1" ht="13.5">
      <c r="A30" s="74"/>
      <c r="E30" s="116"/>
      <c r="I30" s="116"/>
    </row>
    <row r="31" spans="1:12" s="1" customFormat="1" ht="13.5">
      <c r="A31" s="74" t="s">
        <v>84</v>
      </c>
      <c r="B31" s="3">
        <f>B26*0.4</f>
        <v>5933.071999999986</v>
      </c>
      <c r="C31" s="3">
        <f>C26*0.4</f>
        <v>39638.09472000003</v>
      </c>
      <c r="D31" s="3">
        <f>D26*0.4</f>
        <v>58265.25664000003</v>
      </c>
      <c r="E31" s="116"/>
      <c r="F31" s="3">
        <f>F26*0.4</f>
        <v>11121.08</v>
      </c>
      <c r="G31" s="3">
        <f>G26*0.4</f>
        <v>40522.488738461514</v>
      </c>
      <c r="H31" s="3">
        <f>H26*0.4</f>
        <v>62792.224861538416</v>
      </c>
      <c r="I31" s="116"/>
      <c r="J31" s="3">
        <f>J26*0.4</f>
        <v>3558.775757575757</v>
      </c>
      <c r="K31" s="3">
        <f>K26*0.4</f>
        <v>12996.661818181828</v>
      </c>
      <c r="L31" s="3">
        <f>L26*0.4</f>
        <v>12664.301818181866</v>
      </c>
    </row>
    <row r="32" spans="1:9" s="1" customFormat="1" ht="13.5">
      <c r="A32" s="74"/>
      <c r="E32" s="116"/>
      <c r="I32" s="116"/>
    </row>
    <row r="33" spans="1:12" s="1" customFormat="1" ht="13.5">
      <c r="A33" s="74" t="s">
        <v>0</v>
      </c>
      <c r="B33" s="3">
        <f>B29-B31</f>
        <v>8899.607999999978</v>
      </c>
      <c r="C33" s="3">
        <f>C29-C31</f>
        <v>59457.14208000004</v>
      </c>
      <c r="D33" s="3">
        <f>D29-D31</f>
        <v>87397.88496000002</v>
      </c>
      <c r="E33" s="116"/>
      <c r="F33" s="3">
        <f>F29-F31</f>
        <v>16681.619999999995</v>
      </c>
      <c r="G33" s="3">
        <f>G29-G31</f>
        <v>60783.73310769227</v>
      </c>
      <c r="H33" s="3">
        <f>H29-H31</f>
        <v>94188.33729230761</v>
      </c>
      <c r="I33" s="116"/>
      <c r="J33" s="3">
        <f>J29-J31</f>
        <v>5338.163636363635</v>
      </c>
      <c r="K33" s="3">
        <f>K29-K31</f>
        <v>19494.992727272744</v>
      </c>
      <c r="L33" s="3">
        <f>L29-L31</f>
        <v>18996.452727272797</v>
      </c>
    </row>
    <row r="34" spans="1:12" s="1" customFormat="1" ht="13.5">
      <c r="A34" s="75" t="s">
        <v>85</v>
      </c>
      <c r="B34" s="68">
        <f>B33/B10</f>
        <v>0.062456597770495864</v>
      </c>
      <c r="C34" s="68">
        <f>C33/C10</f>
        <v>0.19125601697962605</v>
      </c>
      <c r="D34" s="68">
        <f>D33/D10</f>
        <v>0.22088756441297913</v>
      </c>
      <c r="E34" s="218"/>
      <c r="F34" s="68">
        <f>F33/F10</f>
        <v>0.20190117243808295</v>
      </c>
      <c r="G34" s="68">
        <f>G33/G10</f>
        <v>0.2929248702371809</v>
      </c>
      <c r="H34" s="68">
        <f>H33/H10</f>
        <v>0.32751812330325475</v>
      </c>
      <c r="I34" s="68"/>
      <c r="J34" s="68">
        <f>J33/J10</f>
        <v>0.1435880339637067</v>
      </c>
      <c r="K34" s="68">
        <f>K33/K10</f>
        <v>0.23264365611448024</v>
      </c>
      <c r="L34" s="68">
        <f>L33/L10</f>
        <v>0.17483700934732752</v>
      </c>
    </row>
    <row r="35" spans="5:9" ht="12">
      <c r="E35" s="134"/>
      <c r="I35" s="134"/>
    </row>
  </sheetData>
  <mergeCells count="3">
    <mergeCell ref="F1:H1"/>
    <mergeCell ref="J1:L1"/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="110" zoomScaleNormal="110" workbookViewId="0" topLeftCell="A1">
      <selection activeCell="A33" sqref="A33"/>
    </sheetView>
  </sheetViews>
  <sheetFormatPr defaultColWidth="9.140625" defaultRowHeight="12.75"/>
  <cols>
    <col min="1" max="1" width="50.8515625" style="1" customWidth="1"/>
    <col min="2" max="2" width="14.7109375" style="1" customWidth="1"/>
    <col min="3" max="3" width="11.421875" style="1" customWidth="1"/>
    <col min="4" max="4" width="15.28125" style="1" customWidth="1"/>
    <col min="5" max="5" width="1.28515625" style="1" customWidth="1"/>
    <col min="6" max="6" width="13.8515625" style="1" customWidth="1"/>
    <col min="7" max="7" width="13.140625" style="1" customWidth="1"/>
    <col min="8" max="8" width="15.28125" style="1" bestFit="1" customWidth="1"/>
    <col min="9" max="9" width="1.421875" style="1" customWidth="1"/>
    <col min="10" max="10" width="15.7109375" style="1" customWidth="1"/>
    <col min="11" max="11" width="11.28125" style="1" customWidth="1"/>
    <col min="12" max="12" width="15.28125" style="1" bestFit="1" customWidth="1"/>
    <col min="13" max="13" width="10.8515625" style="1" customWidth="1"/>
    <col min="14" max="14" width="10.7109375" style="1" customWidth="1"/>
    <col min="15" max="15" width="13.7109375" style="1" customWidth="1"/>
    <col min="16" max="31" width="9.140625" style="1" customWidth="1"/>
    <col min="32" max="39" width="9.421875" style="1" bestFit="1" customWidth="1"/>
    <col min="40" max="16384" width="9.140625" style="1" customWidth="1"/>
  </cols>
  <sheetData>
    <row r="1" spans="1:12" s="25" customFormat="1" ht="13.5">
      <c r="A1" s="98"/>
      <c r="B1" s="93" t="s">
        <v>40</v>
      </c>
      <c r="C1" s="93" t="s">
        <v>41</v>
      </c>
      <c r="D1" s="93" t="s">
        <v>42</v>
      </c>
      <c r="E1" s="112"/>
      <c r="F1" s="93" t="s">
        <v>40</v>
      </c>
      <c r="G1" s="93" t="s">
        <v>41</v>
      </c>
      <c r="H1" s="93" t="s">
        <v>42</v>
      </c>
      <c r="I1" s="112"/>
      <c r="J1" s="93" t="s">
        <v>40</v>
      </c>
      <c r="K1" s="93" t="s">
        <v>41</v>
      </c>
      <c r="L1" s="93" t="s">
        <v>42</v>
      </c>
    </row>
    <row r="2" spans="1:13" s="25" customFormat="1" ht="13.5">
      <c r="A2" s="99" t="s">
        <v>3</v>
      </c>
      <c r="B2" s="93"/>
      <c r="C2" s="93"/>
      <c r="D2" s="93"/>
      <c r="E2" s="112"/>
      <c r="I2" s="112"/>
      <c r="M2" s="25" t="s">
        <v>13</v>
      </c>
    </row>
    <row r="3" spans="1:14" s="25" customFormat="1" ht="13.5">
      <c r="A3" s="10" t="s">
        <v>115</v>
      </c>
      <c r="B3" s="118">
        <v>5000000</v>
      </c>
      <c r="C3" s="118">
        <v>5000000</v>
      </c>
      <c r="D3" s="118">
        <v>5000000</v>
      </c>
      <c r="E3" s="112"/>
      <c r="F3" s="118">
        <v>5000000</v>
      </c>
      <c r="G3" s="118">
        <v>5000000</v>
      </c>
      <c r="H3" s="118">
        <v>5000000</v>
      </c>
      <c r="I3" s="112"/>
      <c r="J3" s="118">
        <v>5000000</v>
      </c>
      <c r="K3" s="118">
        <v>5000000</v>
      </c>
      <c r="L3" s="118">
        <v>5000000</v>
      </c>
      <c r="M3" s="203" t="s">
        <v>14</v>
      </c>
      <c r="N3" s="203"/>
    </row>
    <row r="4" spans="1:12" s="25" customFormat="1" ht="13.5">
      <c r="A4" s="10" t="s">
        <v>92</v>
      </c>
      <c r="B4" s="117">
        <v>0.8</v>
      </c>
      <c r="C4" s="117">
        <v>0.8</v>
      </c>
      <c r="D4" s="117">
        <v>0.8</v>
      </c>
      <c r="E4" s="112"/>
      <c r="F4" s="117">
        <v>0.8</v>
      </c>
      <c r="G4" s="117">
        <v>0.8</v>
      </c>
      <c r="H4" s="117">
        <v>0.8</v>
      </c>
      <c r="I4" s="205"/>
      <c r="J4" s="117">
        <v>0.8</v>
      </c>
      <c r="K4" s="117">
        <v>0.8</v>
      </c>
      <c r="L4" s="117">
        <v>0.8</v>
      </c>
    </row>
    <row r="5" spans="1:12" s="25" customFormat="1" ht="13.5">
      <c r="A5" s="7" t="s">
        <v>116</v>
      </c>
      <c r="B5" s="118">
        <f>B4*B3</f>
        <v>4000000</v>
      </c>
      <c r="C5" s="118">
        <f>C4*C3</f>
        <v>4000000</v>
      </c>
      <c r="D5" s="118">
        <f>D4*D3</f>
        <v>4000000</v>
      </c>
      <c r="E5" s="112"/>
      <c r="F5" s="118">
        <f>F4*F3</f>
        <v>4000000</v>
      </c>
      <c r="G5" s="118">
        <f>G4*G3</f>
        <v>4000000</v>
      </c>
      <c r="H5" s="118">
        <f>H4*H3</f>
        <v>4000000</v>
      </c>
      <c r="I5" s="205"/>
      <c r="J5" s="118">
        <f>J4*J3</f>
        <v>4000000</v>
      </c>
      <c r="K5" s="118">
        <f>K4*K3</f>
        <v>4000000</v>
      </c>
      <c r="L5" s="118">
        <f>L4*L3</f>
        <v>4000000</v>
      </c>
    </row>
    <row r="6" spans="1:10" s="25" customFormat="1" ht="13.5">
      <c r="A6" s="10"/>
      <c r="B6" s="70"/>
      <c r="C6" s="70"/>
      <c r="D6" s="70"/>
      <c r="E6" s="112"/>
      <c r="I6" s="205"/>
      <c r="J6" s="203"/>
    </row>
    <row r="7" spans="1:10" s="25" customFormat="1" ht="13.5">
      <c r="A7" s="7" t="s">
        <v>117</v>
      </c>
      <c r="B7" s="80" t="s">
        <v>4</v>
      </c>
      <c r="C7" s="70"/>
      <c r="D7" s="70"/>
      <c r="E7" s="112"/>
      <c r="F7" s="80" t="s">
        <v>5</v>
      </c>
      <c r="I7" s="112"/>
      <c r="J7" s="80" t="s">
        <v>6</v>
      </c>
    </row>
    <row r="8" spans="1:12" s="25" customFormat="1" ht="13.5" customHeight="1">
      <c r="A8" s="96" t="s">
        <v>118</v>
      </c>
      <c r="B8" s="117">
        <v>0.54</v>
      </c>
      <c r="C8" s="117">
        <v>0.54</v>
      </c>
      <c r="D8" s="117">
        <v>0.54</v>
      </c>
      <c r="E8" s="112"/>
      <c r="F8" s="117">
        <v>0.36</v>
      </c>
      <c r="G8" s="117">
        <v>0.36</v>
      </c>
      <c r="H8" s="117">
        <v>0.36</v>
      </c>
      <c r="I8" s="112"/>
      <c r="J8" s="117">
        <v>0.1</v>
      </c>
      <c r="K8" s="117">
        <v>0.1</v>
      </c>
      <c r="L8" s="117">
        <v>0.1</v>
      </c>
    </row>
    <row r="9" spans="1:12" s="25" customFormat="1" ht="13.5">
      <c r="A9" s="96" t="s">
        <v>119</v>
      </c>
      <c r="B9" s="118">
        <f>B3*B8</f>
        <v>2700000</v>
      </c>
      <c r="C9" s="118">
        <f>C3*C8</f>
        <v>2700000</v>
      </c>
      <c r="D9" s="118">
        <f>D3*D8</f>
        <v>2700000</v>
      </c>
      <c r="E9" s="112"/>
      <c r="F9" s="118">
        <f>F8*B3</f>
        <v>1800000</v>
      </c>
      <c r="G9" s="118">
        <f>G8*C3</f>
        <v>1800000</v>
      </c>
      <c r="H9" s="118">
        <f>H8*D3</f>
        <v>1800000</v>
      </c>
      <c r="I9" s="112"/>
      <c r="J9" s="118">
        <f>B3*J8</f>
        <v>500000</v>
      </c>
      <c r="K9" s="118">
        <f>C3*K8</f>
        <v>500000</v>
      </c>
      <c r="L9" s="118">
        <f>D3*L8</f>
        <v>500000</v>
      </c>
    </row>
    <row r="10" spans="1:12" s="25" customFormat="1" ht="13.5">
      <c r="A10" s="96" t="s">
        <v>18</v>
      </c>
      <c r="B10" s="118">
        <v>45</v>
      </c>
      <c r="C10" s="118">
        <v>45</v>
      </c>
      <c r="D10" s="118">
        <v>45</v>
      </c>
      <c r="E10" s="204"/>
      <c r="F10" s="118">
        <v>52</v>
      </c>
      <c r="G10" s="118">
        <v>52</v>
      </c>
      <c r="H10" s="118">
        <v>52</v>
      </c>
      <c r="I10" s="112"/>
      <c r="J10" s="118">
        <v>33</v>
      </c>
      <c r="K10" s="118">
        <v>33</v>
      </c>
      <c r="L10" s="118">
        <v>33</v>
      </c>
    </row>
    <row r="11" spans="2:9" s="25" customFormat="1" ht="13.5">
      <c r="B11" s="81"/>
      <c r="C11" s="81"/>
      <c r="D11" s="81"/>
      <c r="E11" s="204"/>
      <c r="I11" s="112"/>
    </row>
    <row r="12" spans="1:9" s="25" customFormat="1" ht="13.5">
      <c r="A12" s="20" t="s">
        <v>19</v>
      </c>
      <c r="B12" s="70"/>
      <c r="C12" s="70"/>
      <c r="D12" s="70"/>
      <c r="E12" s="112"/>
      <c r="I12" s="112"/>
    </row>
    <row r="13" spans="1:12" s="25" customFormat="1" ht="13.5">
      <c r="A13" s="10" t="s">
        <v>93</v>
      </c>
      <c r="B13" s="117">
        <v>0.35</v>
      </c>
      <c r="C13" s="117">
        <v>0.49</v>
      </c>
      <c r="D13" s="117">
        <v>0.6</v>
      </c>
      <c r="E13" s="205"/>
      <c r="F13" s="117">
        <v>0.35</v>
      </c>
      <c r="G13" s="117">
        <v>0.49</v>
      </c>
      <c r="H13" s="117">
        <v>0.6</v>
      </c>
      <c r="I13" s="112"/>
      <c r="J13" s="117">
        <v>0.35</v>
      </c>
      <c r="K13" s="117">
        <v>0.49</v>
      </c>
      <c r="L13" s="117">
        <v>0.6</v>
      </c>
    </row>
    <row r="14" spans="1:12" s="25" customFormat="1" ht="13.5">
      <c r="A14" s="10" t="s">
        <v>94</v>
      </c>
      <c r="B14" s="81">
        <v>0</v>
      </c>
      <c r="C14" s="81"/>
      <c r="D14" s="81"/>
      <c r="E14" s="206"/>
      <c r="F14" s="81">
        <v>0</v>
      </c>
      <c r="G14" s="81"/>
      <c r="H14" s="81"/>
      <c r="I14" s="112"/>
      <c r="J14" s="81">
        <v>0</v>
      </c>
      <c r="K14" s="81"/>
      <c r="L14" s="81"/>
    </row>
    <row r="15" spans="1:12" s="25" customFormat="1" ht="13.5">
      <c r="A15" s="10" t="s">
        <v>95</v>
      </c>
      <c r="B15" s="94">
        <f>B9*B13</f>
        <v>944999.9999999999</v>
      </c>
      <c r="C15" s="94">
        <f>C9*C13</f>
        <v>1323000</v>
      </c>
      <c r="D15" s="94">
        <f>D9*D13</f>
        <v>1620000</v>
      </c>
      <c r="E15" s="112"/>
      <c r="F15" s="94">
        <f>F9*F13</f>
        <v>630000</v>
      </c>
      <c r="G15" s="94">
        <f>G9*G13</f>
        <v>882000</v>
      </c>
      <c r="H15" s="94">
        <f>H9*H13</f>
        <v>1080000</v>
      </c>
      <c r="I15" s="112"/>
      <c r="J15" s="94">
        <f>J9*J13</f>
        <v>175000</v>
      </c>
      <c r="K15" s="94">
        <f>K9*K13</f>
        <v>245000</v>
      </c>
      <c r="L15" s="94">
        <f>L9*L13</f>
        <v>300000</v>
      </c>
    </row>
    <row r="16" spans="1:12" s="25" customFormat="1" ht="13.5">
      <c r="A16" s="10" t="s">
        <v>27</v>
      </c>
      <c r="B16" s="94">
        <f>B15/B10</f>
        <v>20999.999999999996</v>
      </c>
      <c r="C16" s="94">
        <f aca="true" t="shared" si="0" ref="C16:L16">C15/C10</f>
        <v>29400</v>
      </c>
      <c r="D16" s="94">
        <f t="shared" si="0"/>
        <v>36000</v>
      </c>
      <c r="E16" s="213" t="e">
        <f t="shared" si="0"/>
        <v>#DIV/0!</v>
      </c>
      <c r="F16" s="94">
        <f t="shared" si="0"/>
        <v>12115.384615384615</v>
      </c>
      <c r="G16" s="94">
        <f t="shared" si="0"/>
        <v>16961.53846153846</v>
      </c>
      <c r="H16" s="94">
        <f t="shared" si="0"/>
        <v>20769.23076923077</v>
      </c>
      <c r="I16" s="213" t="e">
        <f t="shared" si="0"/>
        <v>#DIV/0!</v>
      </c>
      <c r="J16" s="94">
        <f t="shared" si="0"/>
        <v>5303.030303030303</v>
      </c>
      <c r="K16" s="94">
        <f t="shared" si="0"/>
        <v>7424.242424242424</v>
      </c>
      <c r="L16" s="94">
        <f t="shared" si="0"/>
        <v>9090.90909090909</v>
      </c>
    </row>
    <row r="17" spans="1:12" s="25" customFormat="1" ht="13.5">
      <c r="A17" s="10" t="s">
        <v>96</v>
      </c>
      <c r="B17" s="119">
        <v>12</v>
      </c>
      <c r="C17" s="119">
        <v>12</v>
      </c>
      <c r="D17" s="119">
        <v>12</v>
      </c>
      <c r="E17" s="205"/>
      <c r="F17" s="119">
        <v>12</v>
      </c>
      <c r="G17" s="119">
        <v>12</v>
      </c>
      <c r="H17" s="119">
        <v>12</v>
      </c>
      <c r="I17" s="112"/>
      <c r="J17" s="119">
        <v>12</v>
      </c>
      <c r="K17" s="119">
        <v>12</v>
      </c>
      <c r="L17" s="119">
        <v>12</v>
      </c>
    </row>
    <row r="18" spans="1:12" s="25" customFormat="1" ht="13.5">
      <c r="A18" s="91" t="s">
        <v>20</v>
      </c>
      <c r="B18" s="94">
        <f>B15*B17</f>
        <v>11339999.999999998</v>
      </c>
      <c r="C18" s="94">
        <f>C15*C17</f>
        <v>15876000</v>
      </c>
      <c r="D18" s="94">
        <f>D15*D17</f>
        <v>19440000</v>
      </c>
      <c r="E18" s="112"/>
      <c r="F18" s="94">
        <f>F15*F17</f>
        <v>7560000</v>
      </c>
      <c r="G18" s="94">
        <f>G15*G17</f>
        <v>10584000</v>
      </c>
      <c r="H18" s="94">
        <f>H15*H17</f>
        <v>12960000</v>
      </c>
      <c r="I18" s="112"/>
      <c r="J18" s="94">
        <f>J15*J17</f>
        <v>2100000</v>
      </c>
      <c r="K18" s="94">
        <f>K15*K17</f>
        <v>2940000</v>
      </c>
      <c r="L18" s="94">
        <f>L15*L17</f>
        <v>3600000</v>
      </c>
    </row>
    <row r="19" spans="1:12" s="25" customFormat="1" ht="13.5">
      <c r="A19" s="91" t="s">
        <v>21</v>
      </c>
      <c r="B19" s="94">
        <f>B18/B10</f>
        <v>251999.99999999997</v>
      </c>
      <c r="C19" s="94">
        <f>C18/50</f>
        <v>317520</v>
      </c>
      <c r="D19" s="94">
        <f>D18/50</f>
        <v>388800</v>
      </c>
      <c r="E19" s="112"/>
      <c r="F19" s="94">
        <f>F18/F10</f>
        <v>145384.61538461538</v>
      </c>
      <c r="G19" s="94">
        <f>G18/C10</f>
        <v>235200</v>
      </c>
      <c r="H19" s="94">
        <f>H18/D10</f>
        <v>288000</v>
      </c>
      <c r="I19" s="112"/>
      <c r="J19" s="94">
        <f>J18/J10</f>
        <v>63636.36363636364</v>
      </c>
      <c r="K19" s="94">
        <f>K18/K10</f>
        <v>89090.90909090909</v>
      </c>
      <c r="L19" s="94">
        <f>L18/L10</f>
        <v>109090.90909090909</v>
      </c>
    </row>
    <row r="20" spans="1:9" s="25" customFormat="1" ht="13.5">
      <c r="A20" s="91"/>
      <c r="B20" s="94"/>
      <c r="C20" s="94"/>
      <c r="D20" s="94"/>
      <c r="E20" s="112"/>
      <c r="I20" s="112"/>
    </row>
    <row r="21" spans="1:12" s="25" customFormat="1" ht="13.5">
      <c r="A21" s="20" t="s">
        <v>90</v>
      </c>
      <c r="B21" s="149" t="s">
        <v>1</v>
      </c>
      <c r="C21" s="101" t="s">
        <v>2</v>
      </c>
      <c r="D21" s="100" t="s">
        <v>23</v>
      </c>
      <c r="E21" s="112"/>
      <c r="F21" s="149" t="s">
        <v>1</v>
      </c>
      <c r="G21" s="101" t="s">
        <v>2</v>
      </c>
      <c r="H21" s="100" t="s">
        <v>23</v>
      </c>
      <c r="I21" s="112"/>
      <c r="J21" s="149" t="s">
        <v>1</v>
      </c>
      <c r="K21" s="101" t="s">
        <v>2</v>
      </c>
      <c r="L21" s="100" t="s">
        <v>23</v>
      </c>
    </row>
    <row r="22" spans="1:12" s="25" customFormat="1" ht="13.5">
      <c r="A22" s="10" t="s">
        <v>87</v>
      </c>
      <c r="B22" s="124">
        <v>12</v>
      </c>
      <c r="C22" s="148">
        <v>0.55</v>
      </c>
      <c r="D22" s="81">
        <f>B22*C22</f>
        <v>6.6000000000000005</v>
      </c>
      <c r="E22" s="207"/>
      <c r="F22" s="124">
        <v>12</v>
      </c>
      <c r="G22" s="148">
        <v>0.55</v>
      </c>
      <c r="H22" s="81">
        <f>F22*G22</f>
        <v>6.6000000000000005</v>
      </c>
      <c r="I22" s="112"/>
      <c r="J22" s="124">
        <v>12</v>
      </c>
      <c r="K22" s="148">
        <v>0.55</v>
      </c>
      <c r="L22" s="81">
        <f>J22*K22</f>
        <v>6.6000000000000005</v>
      </c>
    </row>
    <row r="23" spans="1:9" s="25" customFormat="1" ht="13.5">
      <c r="A23" s="20"/>
      <c r="B23" s="46"/>
      <c r="E23" s="112"/>
      <c r="I23" s="112"/>
    </row>
    <row r="24" spans="1:254" s="25" customFormat="1" ht="13.5">
      <c r="A24" s="7" t="s">
        <v>105</v>
      </c>
      <c r="B24" s="91"/>
      <c r="E24" s="208"/>
      <c r="F24" s="91"/>
      <c r="I24" s="208"/>
      <c r="J24" s="91"/>
      <c r="M24" s="7"/>
      <c r="N24" s="91"/>
      <c r="Q24" s="7"/>
      <c r="R24" s="91"/>
      <c r="U24" s="7"/>
      <c r="V24" s="91"/>
      <c r="Y24" s="7"/>
      <c r="Z24" s="91"/>
      <c r="AC24" s="7"/>
      <c r="AD24" s="91"/>
      <c r="AG24" s="7"/>
      <c r="AH24" s="91"/>
      <c r="AK24" s="7"/>
      <c r="AL24" s="91"/>
      <c r="AO24" s="7"/>
      <c r="AP24" s="91"/>
      <c r="AS24" s="7"/>
      <c r="AT24" s="91"/>
      <c r="AW24" s="7"/>
      <c r="AX24" s="91"/>
      <c r="BA24" s="7"/>
      <c r="BB24" s="91"/>
      <c r="BE24" s="7"/>
      <c r="BF24" s="91"/>
      <c r="BI24" s="7"/>
      <c r="BJ24" s="91"/>
      <c r="BM24" s="7"/>
      <c r="BN24" s="91"/>
      <c r="BQ24" s="7"/>
      <c r="BR24" s="91"/>
      <c r="BU24" s="7"/>
      <c r="BV24" s="91"/>
      <c r="BY24" s="7"/>
      <c r="BZ24" s="91"/>
      <c r="CC24" s="7"/>
      <c r="CD24" s="91"/>
      <c r="CG24" s="7"/>
      <c r="CH24" s="91"/>
      <c r="CK24" s="7"/>
      <c r="CL24" s="91"/>
      <c r="CO24" s="7"/>
      <c r="CP24" s="91"/>
      <c r="CS24" s="7"/>
      <c r="CT24" s="91"/>
      <c r="CW24" s="7"/>
      <c r="CX24" s="91"/>
      <c r="DA24" s="7"/>
      <c r="DB24" s="91"/>
      <c r="DE24" s="7"/>
      <c r="DF24" s="91"/>
      <c r="DI24" s="7"/>
      <c r="DJ24" s="91"/>
      <c r="DM24" s="7"/>
      <c r="DN24" s="91"/>
      <c r="DQ24" s="7"/>
      <c r="DR24" s="91"/>
      <c r="DU24" s="7"/>
      <c r="DV24" s="91"/>
      <c r="DY24" s="7"/>
      <c r="DZ24" s="91"/>
      <c r="EC24" s="7"/>
      <c r="ED24" s="91"/>
      <c r="EG24" s="7"/>
      <c r="EH24" s="91"/>
      <c r="EK24" s="7"/>
      <c r="EL24" s="91"/>
      <c r="EO24" s="7"/>
      <c r="EP24" s="91"/>
      <c r="ES24" s="7"/>
      <c r="ET24" s="91"/>
      <c r="EW24" s="7"/>
      <c r="EX24" s="91"/>
      <c r="FA24" s="7"/>
      <c r="FB24" s="91"/>
      <c r="FE24" s="7"/>
      <c r="FF24" s="91"/>
      <c r="FI24" s="7"/>
      <c r="FJ24" s="91"/>
      <c r="FM24" s="7"/>
      <c r="FN24" s="91"/>
      <c r="FQ24" s="7"/>
      <c r="FR24" s="91"/>
      <c r="FU24" s="7"/>
      <c r="FV24" s="91"/>
      <c r="FY24" s="7"/>
      <c r="FZ24" s="91"/>
      <c r="GC24" s="7"/>
      <c r="GD24" s="91"/>
      <c r="GG24" s="7"/>
      <c r="GH24" s="91"/>
      <c r="GK24" s="7"/>
      <c r="GL24" s="91"/>
      <c r="GO24" s="7"/>
      <c r="GP24" s="91"/>
      <c r="GS24" s="7"/>
      <c r="GT24" s="91"/>
      <c r="GW24" s="7"/>
      <c r="GX24" s="91"/>
      <c r="HA24" s="7"/>
      <c r="HB24" s="91"/>
      <c r="HE24" s="7"/>
      <c r="HF24" s="91"/>
      <c r="HI24" s="7"/>
      <c r="HJ24" s="91"/>
      <c r="HM24" s="7"/>
      <c r="HN24" s="91"/>
      <c r="HQ24" s="7"/>
      <c r="HR24" s="91"/>
      <c r="HU24" s="7"/>
      <c r="HV24" s="91"/>
      <c r="HY24" s="7"/>
      <c r="HZ24" s="91"/>
      <c r="IC24" s="7"/>
      <c r="ID24" s="91"/>
      <c r="IG24" s="7"/>
      <c r="IH24" s="91"/>
      <c r="IK24" s="7"/>
      <c r="IL24" s="91"/>
      <c r="IO24" s="7"/>
      <c r="IP24" s="91"/>
      <c r="IS24" s="7"/>
      <c r="IT24" s="91"/>
    </row>
    <row r="25" spans="1:256" s="25" customFormat="1" ht="13.5">
      <c r="A25" s="96" t="s">
        <v>106</v>
      </c>
      <c r="B25" s="120">
        <v>3</v>
      </c>
      <c r="C25" s="120">
        <v>3</v>
      </c>
      <c r="D25" s="120">
        <v>3</v>
      </c>
      <c r="E25" s="209"/>
      <c r="F25" s="120">
        <v>3</v>
      </c>
      <c r="G25" s="120">
        <v>3</v>
      </c>
      <c r="H25" s="120">
        <v>3</v>
      </c>
      <c r="I25" s="209"/>
      <c r="J25" s="120">
        <v>3</v>
      </c>
      <c r="K25" s="120">
        <v>3</v>
      </c>
      <c r="L25" s="120">
        <v>3</v>
      </c>
      <c r="M25" s="10"/>
      <c r="N25" s="69"/>
      <c r="O25" s="69"/>
      <c r="P25" s="69"/>
      <c r="Q25" s="10"/>
      <c r="R25" s="69"/>
      <c r="S25" s="69"/>
      <c r="T25" s="69"/>
      <c r="U25" s="10"/>
      <c r="V25" s="69"/>
      <c r="W25" s="69"/>
      <c r="X25" s="69"/>
      <c r="Y25" s="10"/>
      <c r="Z25" s="69"/>
      <c r="AA25" s="69"/>
      <c r="AB25" s="69"/>
      <c r="AC25" s="10"/>
      <c r="AD25" s="69"/>
      <c r="AE25" s="69"/>
      <c r="AF25" s="69"/>
      <c r="AG25" s="10"/>
      <c r="AH25" s="69"/>
      <c r="AI25" s="69"/>
      <c r="AJ25" s="69"/>
      <c r="AK25" s="10"/>
      <c r="AL25" s="69"/>
      <c r="AM25" s="69"/>
      <c r="AN25" s="69"/>
      <c r="AO25" s="10"/>
      <c r="AP25" s="69"/>
      <c r="AQ25" s="69"/>
      <c r="AR25" s="69"/>
      <c r="AS25" s="10"/>
      <c r="AT25" s="69"/>
      <c r="AU25" s="69"/>
      <c r="AV25" s="69"/>
      <c r="AW25" s="10"/>
      <c r="AX25" s="69"/>
      <c r="AY25" s="69"/>
      <c r="AZ25" s="69"/>
      <c r="BA25" s="10"/>
      <c r="BB25" s="69"/>
      <c r="BC25" s="69"/>
      <c r="BD25" s="69"/>
      <c r="BE25" s="10"/>
      <c r="BF25" s="69"/>
      <c r="BG25" s="69"/>
      <c r="BH25" s="69"/>
      <c r="BI25" s="10"/>
      <c r="BJ25" s="69"/>
      <c r="BK25" s="69"/>
      <c r="BL25" s="69"/>
      <c r="BM25" s="10"/>
      <c r="BN25" s="69"/>
      <c r="BO25" s="69"/>
      <c r="BP25" s="69"/>
      <c r="BQ25" s="10"/>
      <c r="BR25" s="69"/>
      <c r="BS25" s="69"/>
      <c r="BT25" s="69"/>
      <c r="BU25" s="10"/>
      <c r="BV25" s="69"/>
      <c r="BW25" s="69"/>
      <c r="BX25" s="69"/>
      <c r="BY25" s="10"/>
      <c r="BZ25" s="69"/>
      <c r="CA25" s="69"/>
      <c r="CB25" s="69"/>
      <c r="CC25" s="10"/>
      <c r="CD25" s="69"/>
      <c r="CE25" s="69"/>
      <c r="CF25" s="69"/>
      <c r="CG25" s="10"/>
      <c r="CH25" s="69"/>
      <c r="CI25" s="69"/>
      <c r="CJ25" s="69"/>
      <c r="CK25" s="10"/>
      <c r="CL25" s="69"/>
      <c r="CM25" s="69"/>
      <c r="CN25" s="69"/>
      <c r="CO25" s="10"/>
      <c r="CP25" s="69"/>
      <c r="CQ25" s="69"/>
      <c r="CR25" s="69"/>
      <c r="CS25" s="10"/>
      <c r="CT25" s="69"/>
      <c r="CU25" s="69"/>
      <c r="CV25" s="69"/>
      <c r="CW25" s="10"/>
      <c r="CX25" s="69"/>
      <c r="CY25" s="69"/>
      <c r="CZ25" s="69"/>
      <c r="DA25" s="10"/>
      <c r="DB25" s="69"/>
      <c r="DC25" s="69"/>
      <c r="DD25" s="69"/>
      <c r="DE25" s="10"/>
      <c r="DF25" s="69"/>
      <c r="DG25" s="69"/>
      <c r="DH25" s="69"/>
      <c r="DI25" s="10"/>
      <c r="DJ25" s="69"/>
      <c r="DK25" s="69"/>
      <c r="DL25" s="69"/>
      <c r="DM25" s="10"/>
      <c r="DN25" s="69"/>
      <c r="DO25" s="69"/>
      <c r="DP25" s="69"/>
      <c r="DQ25" s="10"/>
      <c r="DR25" s="69"/>
      <c r="DS25" s="69"/>
      <c r="DT25" s="69"/>
      <c r="DU25" s="10"/>
      <c r="DV25" s="69"/>
      <c r="DW25" s="69"/>
      <c r="DX25" s="69"/>
      <c r="DY25" s="10"/>
      <c r="DZ25" s="69"/>
      <c r="EA25" s="69"/>
      <c r="EB25" s="69"/>
      <c r="EC25" s="10"/>
      <c r="ED25" s="69"/>
      <c r="EE25" s="69"/>
      <c r="EF25" s="69"/>
      <c r="EG25" s="10"/>
      <c r="EH25" s="69"/>
      <c r="EI25" s="69"/>
      <c r="EJ25" s="69"/>
      <c r="EK25" s="10"/>
      <c r="EL25" s="69"/>
      <c r="EM25" s="69"/>
      <c r="EN25" s="69"/>
      <c r="EO25" s="10"/>
      <c r="EP25" s="69"/>
      <c r="EQ25" s="69"/>
      <c r="ER25" s="69"/>
      <c r="ES25" s="10"/>
      <c r="ET25" s="69"/>
      <c r="EU25" s="69"/>
      <c r="EV25" s="69"/>
      <c r="EW25" s="10"/>
      <c r="EX25" s="69"/>
      <c r="EY25" s="69"/>
      <c r="EZ25" s="69"/>
      <c r="FA25" s="10"/>
      <c r="FB25" s="69"/>
      <c r="FC25" s="69"/>
      <c r="FD25" s="69"/>
      <c r="FE25" s="10"/>
      <c r="FF25" s="69"/>
      <c r="FG25" s="69"/>
      <c r="FH25" s="69"/>
      <c r="FI25" s="10"/>
      <c r="FJ25" s="69"/>
      <c r="FK25" s="69"/>
      <c r="FL25" s="69"/>
      <c r="FM25" s="10"/>
      <c r="FN25" s="69"/>
      <c r="FO25" s="69"/>
      <c r="FP25" s="69"/>
      <c r="FQ25" s="10"/>
      <c r="FR25" s="69"/>
      <c r="FS25" s="69"/>
      <c r="FT25" s="69"/>
      <c r="FU25" s="10"/>
      <c r="FV25" s="69"/>
      <c r="FW25" s="69"/>
      <c r="FX25" s="69"/>
      <c r="FY25" s="10"/>
      <c r="FZ25" s="69"/>
      <c r="GA25" s="69"/>
      <c r="GB25" s="69"/>
      <c r="GC25" s="10"/>
      <c r="GD25" s="69"/>
      <c r="GE25" s="69"/>
      <c r="GF25" s="69"/>
      <c r="GG25" s="10"/>
      <c r="GH25" s="69"/>
      <c r="GI25" s="69"/>
      <c r="GJ25" s="69"/>
      <c r="GK25" s="10"/>
      <c r="GL25" s="69"/>
      <c r="GM25" s="69"/>
      <c r="GN25" s="69"/>
      <c r="GO25" s="10"/>
      <c r="GP25" s="69"/>
      <c r="GQ25" s="69"/>
      <c r="GR25" s="69"/>
      <c r="GS25" s="10"/>
      <c r="GT25" s="69"/>
      <c r="GU25" s="69"/>
      <c r="GV25" s="69"/>
      <c r="GW25" s="10"/>
      <c r="GX25" s="69"/>
      <c r="GY25" s="69"/>
      <c r="GZ25" s="69"/>
      <c r="HA25" s="10"/>
      <c r="HB25" s="69"/>
      <c r="HC25" s="69"/>
      <c r="HD25" s="69"/>
      <c r="HE25" s="10"/>
      <c r="HF25" s="69"/>
      <c r="HG25" s="69"/>
      <c r="HH25" s="69"/>
      <c r="HI25" s="10"/>
      <c r="HJ25" s="69"/>
      <c r="HK25" s="69"/>
      <c r="HL25" s="69"/>
      <c r="HM25" s="10"/>
      <c r="HN25" s="69"/>
      <c r="HO25" s="69"/>
      <c r="HP25" s="69"/>
      <c r="HQ25" s="10"/>
      <c r="HR25" s="69"/>
      <c r="HS25" s="69"/>
      <c r="HT25" s="69"/>
      <c r="HU25" s="10"/>
      <c r="HV25" s="69"/>
      <c r="HW25" s="69"/>
      <c r="HX25" s="69"/>
      <c r="HY25" s="10"/>
      <c r="HZ25" s="69"/>
      <c r="IA25" s="69"/>
      <c r="IB25" s="69"/>
      <c r="IC25" s="10"/>
      <c r="ID25" s="69"/>
      <c r="IE25" s="69"/>
      <c r="IF25" s="69"/>
      <c r="IG25" s="10"/>
      <c r="IH25" s="69"/>
      <c r="II25" s="69"/>
      <c r="IJ25" s="69"/>
      <c r="IK25" s="10"/>
      <c r="IL25" s="69"/>
      <c r="IM25" s="69"/>
      <c r="IN25" s="69"/>
      <c r="IO25" s="10"/>
      <c r="IP25" s="69"/>
      <c r="IQ25" s="69"/>
      <c r="IR25" s="69"/>
      <c r="IS25" s="10"/>
      <c r="IT25" s="69"/>
      <c r="IU25" s="69"/>
      <c r="IV25" s="69"/>
    </row>
    <row r="26" spans="1:256" s="25" customFormat="1" ht="13.5">
      <c r="A26" s="96" t="s">
        <v>107</v>
      </c>
      <c r="B26" s="121">
        <v>0.2</v>
      </c>
      <c r="C26" s="121">
        <v>0.2</v>
      </c>
      <c r="D26" s="121">
        <v>0.2</v>
      </c>
      <c r="E26" s="209"/>
      <c r="F26" s="121">
        <v>0.2</v>
      </c>
      <c r="G26" s="121">
        <v>0.2</v>
      </c>
      <c r="H26" s="121">
        <v>0.2</v>
      </c>
      <c r="I26" s="209"/>
      <c r="J26" s="121">
        <v>0.2</v>
      </c>
      <c r="K26" s="121">
        <v>0.2</v>
      </c>
      <c r="L26" s="121">
        <v>0.2</v>
      </c>
      <c r="M26" s="10"/>
      <c r="N26" s="90"/>
      <c r="O26" s="90"/>
      <c r="P26" s="90"/>
      <c r="Q26" s="10"/>
      <c r="R26" s="90"/>
      <c r="S26" s="90"/>
      <c r="T26" s="90"/>
      <c r="U26" s="10"/>
      <c r="V26" s="90"/>
      <c r="W26" s="90"/>
      <c r="X26" s="90"/>
      <c r="Y26" s="10"/>
      <c r="Z26" s="90"/>
      <c r="AA26" s="90"/>
      <c r="AB26" s="90"/>
      <c r="AC26" s="10"/>
      <c r="AD26" s="90"/>
      <c r="AE26" s="90"/>
      <c r="AF26" s="90"/>
      <c r="AG26" s="10"/>
      <c r="AH26" s="90"/>
      <c r="AI26" s="90"/>
      <c r="AJ26" s="90"/>
      <c r="AK26" s="10"/>
      <c r="AL26" s="90"/>
      <c r="AM26" s="90"/>
      <c r="AN26" s="90"/>
      <c r="AO26" s="10"/>
      <c r="AP26" s="90"/>
      <c r="AQ26" s="90"/>
      <c r="AR26" s="90"/>
      <c r="AS26" s="10"/>
      <c r="AT26" s="90"/>
      <c r="AU26" s="90"/>
      <c r="AV26" s="90"/>
      <c r="AW26" s="10"/>
      <c r="AX26" s="90"/>
      <c r="AY26" s="90"/>
      <c r="AZ26" s="90"/>
      <c r="BA26" s="10"/>
      <c r="BB26" s="90"/>
      <c r="BC26" s="90"/>
      <c r="BD26" s="90"/>
      <c r="BE26" s="10"/>
      <c r="BF26" s="90"/>
      <c r="BG26" s="90"/>
      <c r="BH26" s="90"/>
      <c r="BI26" s="10"/>
      <c r="BJ26" s="90"/>
      <c r="BK26" s="90"/>
      <c r="BL26" s="90"/>
      <c r="BM26" s="10"/>
      <c r="BN26" s="90"/>
      <c r="BO26" s="90"/>
      <c r="BP26" s="90"/>
      <c r="BQ26" s="10"/>
      <c r="BR26" s="90"/>
      <c r="BS26" s="90"/>
      <c r="BT26" s="90"/>
      <c r="BU26" s="10"/>
      <c r="BV26" s="90"/>
      <c r="BW26" s="90"/>
      <c r="BX26" s="90"/>
      <c r="BY26" s="10"/>
      <c r="BZ26" s="90"/>
      <c r="CA26" s="90"/>
      <c r="CB26" s="90"/>
      <c r="CC26" s="10"/>
      <c r="CD26" s="90"/>
      <c r="CE26" s="90"/>
      <c r="CF26" s="90"/>
      <c r="CG26" s="10"/>
      <c r="CH26" s="90"/>
      <c r="CI26" s="90"/>
      <c r="CJ26" s="90"/>
      <c r="CK26" s="10"/>
      <c r="CL26" s="90"/>
      <c r="CM26" s="90"/>
      <c r="CN26" s="90"/>
      <c r="CO26" s="10"/>
      <c r="CP26" s="90"/>
      <c r="CQ26" s="90"/>
      <c r="CR26" s="90"/>
      <c r="CS26" s="10"/>
      <c r="CT26" s="90"/>
      <c r="CU26" s="90"/>
      <c r="CV26" s="90"/>
      <c r="CW26" s="10"/>
      <c r="CX26" s="90"/>
      <c r="CY26" s="90"/>
      <c r="CZ26" s="90"/>
      <c r="DA26" s="10"/>
      <c r="DB26" s="90"/>
      <c r="DC26" s="90"/>
      <c r="DD26" s="90"/>
      <c r="DE26" s="10"/>
      <c r="DF26" s="90"/>
      <c r="DG26" s="90"/>
      <c r="DH26" s="90"/>
      <c r="DI26" s="10"/>
      <c r="DJ26" s="90"/>
      <c r="DK26" s="90"/>
      <c r="DL26" s="90"/>
      <c r="DM26" s="10"/>
      <c r="DN26" s="90"/>
      <c r="DO26" s="90"/>
      <c r="DP26" s="90"/>
      <c r="DQ26" s="10"/>
      <c r="DR26" s="90"/>
      <c r="DS26" s="90"/>
      <c r="DT26" s="90"/>
      <c r="DU26" s="10"/>
      <c r="DV26" s="90"/>
      <c r="DW26" s="90"/>
      <c r="DX26" s="90"/>
      <c r="DY26" s="10"/>
      <c r="DZ26" s="90"/>
      <c r="EA26" s="90"/>
      <c r="EB26" s="90"/>
      <c r="EC26" s="10"/>
      <c r="ED26" s="90"/>
      <c r="EE26" s="90"/>
      <c r="EF26" s="90"/>
      <c r="EG26" s="10"/>
      <c r="EH26" s="90"/>
      <c r="EI26" s="90"/>
      <c r="EJ26" s="90"/>
      <c r="EK26" s="10"/>
      <c r="EL26" s="90"/>
      <c r="EM26" s="90"/>
      <c r="EN26" s="90"/>
      <c r="EO26" s="10"/>
      <c r="EP26" s="90"/>
      <c r="EQ26" s="90"/>
      <c r="ER26" s="90"/>
      <c r="ES26" s="10"/>
      <c r="ET26" s="90"/>
      <c r="EU26" s="90"/>
      <c r="EV26" s="90"/>
      <c r="EW26" s="10"/>
      <c r="EX26" s="90"/>
      <c r="EY26" s="90"/>
      <c r="EZ26" s="90"/>
      <c r="FA26" s="10"/>
      <c r="FB26" s="90"/>
      <c r="FC26" s="90"/>
      <c r="FD26" s="90"/>
      <c r="FE26" s="10"/>
      <c r="FF26" s="90"/>
      <c r="FG26" s="90"/>
      <c r="FH26" s="90"/>
      <c r="FI26" s="10"/>
      <c r="FJ26" s="90"/>
      <c r="FK26" s="90"/>
      <c r="FL26" s="90"/>
      <c r="FM26" s="10"/>
      <c r="FN26" s="90"/>
      <c r="FO26" s="90"/>
      <c r="FP26" s="90"/>
      <c r="FQ26" s="10"/>
      <c r="FR26" s="90"/>
      <c r="FS26" s="90"/>
      <c r="FT26" s="90"/>
      <c r="FU26" s="10"/>
      <c r="FV26" s="90"/>
      <c r="FW26" s="90"/>
      <c r="FX26" s="90"/>
      <c r="FY26" s="10"/>
      <c r="FZ26" s="90"/>
      <c r="GA26" s="90"/>
      <c r="GB26" s="90"/>
      <c r="GC26" s="10"/>
      <c r="GD26" s="90"/>
      <c r="GE26" s="90"/>
      <c r="GF26" s="90"/>
      <c r="GG26" s="10"/>
      <c r="GH26" s="90"/>
      <c r="GI26" s="90"/>
      <c r="GJ26" s="90"/>
      <c r="GK26" s="10"/>
      <c r="GL26" s="90"/>
      <c r="GM26" s="90"/>
      <c r="GN26" s="90"/>
      <c r="GO26" s="10"/>
      <c r="GP26" s="90"/>
      <c r="GQ26" s="90"/>
      <c r="GR26" s="90"/>
      <c r="GS26" s="10"/>
      <c r="GT26" s="90"/>
      <c r="GU26" s="90"/>
      <c r="GV26" s="90"/>
      <c r="GW26" s="10"/>
      <c r="GX26" s="90"/>
      <c r="GY26" s="90"/>
      <c r="GZ26" s="90"/>
      <c r="HA26" s="10"/>
      <c r="HB26" s="90"/>
      <c r="HC26" s="90"/>
      <c r="HD26" s="90"/>
      <c r="HE26" s="10"/>
      <c r="HF26" s="90"/>
      <c r="HG26" s="90"/>
      <c r="HH26" s="90"/>
      <c r="HI26" s="10"/>
      <c r="HJ26" s="90"/>
      <c r="HK26" s="90"/>
      <c r="HL26" s="90"/>
      <c r="HM26" s="10"/>
      <c r="HN26" s="90"/>
      <c r="HO26" s="90"/>
      <c r="HP26" s="90"/>
      <c r="HQ26" s="10"/>
      <c r="HR26" s="90"/>
      <c r="HS26" s="90"/>
      <c r="HT26" s="90"/>
      <c r="HU26" s="10"/>
      <c r="HV26" s="90"/>
      <c r="HW26" s="90"/>
      <c r="HX26" s="90"/>
      <c r="HY26" s="10"/>
      <c r="HZ26" s="90"/>
      <c r="IA26" s="90"/>
      <c r="IB26" s="90"/>
      <c r="IC26" s="10"/>
      <c r="ID26" s="90"/>
      <c r="IE26" s="90"/>
      <c r="IF26" s="90"/>
      <c r="IG26" s="10"/>
      <c r="IH26" s="90"/>
      <c r="II26" s="90"/>
      <c r="IJ26" s="90"/>
      <c r="IK26" s="10"/>
      <c r="IL26" s="90"/>
      <c r="IM26" s="90"/>
      <c r="IN26" s="90"/>
      <c r="IO26" s="10"/>
      <c r="IP26" s="90"/>
      <c r="IQ26" s="90"/>
      <c r="IR26" s="90"/>
      <c r="IS26" s="10"/>
      <c r="IT26" s="90"/>
      <c r="IU26" s="90"/>
      <c r="IV26" s="90"/>
    </row>
    <row r="27" spans="1:256" s="25" customFormat="1" ht="13.5">
      <c r="A27" s="168" t="s">
        <v>108</v>
      </c>
      <c r="B27" s="122">
        <v>0.0036</v>
      </c>
      <c r="C27" s="122">
        <v>0.0036</v>
      </c>
      <c r="D27" s="122">
        <v>0.0036</v>
      </c>
      <c r="E27" s="210"/>
      <c r="F27" s="122">
        <v>0.0036</v>
      </c>
      <c r="G27" s="122">
        <v>0.0036</v>
      </c>
      <c r="H27" s="122">
        <v>0.0036</v>
      </c>
      <c r="I27" s="210"/>
      <c r="J27" s="122">
        <v>0.0036</v>
      </c>
      <c r="K27" s="122">
        <v>0.0036</v>
      </c>
      <c r="L27" s="122">
        <v>0.0036</v>
      </c>
      <c r="M27" s="106"/>
      <c r="N27" s="103"/>
      <c r="O27" s="103"/>
      <c r="P27" s="103"/>
      <c r="Q27" s="106"/>
      <c r="R27" s="103"/>
      <c r="S27" s="103"/>
      <c r="T27" s="103"/>
      <c r="U27" s="106"/>
      <c r="V27" s="103"/>
      <c r="W27" s="103"/>
      <c r="X27" s="103"/>
      <c r="Y27" s="106"/>
      <c r="Z27" s="103"/>
      <c r="AA27" s="103"/>
      <c r="AB27" s="103"/>
      <c r="AC27" s="106"/>
      <c r="AD27" s="103"/>
      <c r="AE27" s="103"/>
      <c r="AF27" s="103"/>
      <c r="AG27" s="106"/>
      <c r="AH27" s="103"/>
      <c r="AI27" s="103"/>
      <c r="AJ27" s="103"/>
      <c r="AK27" s="106"/>
      <c r="AL27" s="103"/>
      <c r="AM27" s="103"/>
      <c r="AN27" s="103"/>
      <c r="AO27" s="106"/>
      <c r="AP27" s="103"/>
      <c r="AQ27" s="103"/>
      <c r="AR27" s="103"/>
      <c r="AS27" s="106"/>
      <c r="AT27" s="103"/>
      <c r="AU27" s="103"/>
      <c r="AV27" s="103"/>
      <c r="AW27" s="106"/>
      <c r="AX27" s="103"/>
      <c r="AY27" s="103"/>
      <c r="AZ27" s="103"/>
      <c r="BA27" s="106"/>
      <c r="BB27" s="103"/>
      <c r="BC27" s="103"/>
      <c r="BD27" s="103"/>
      <c r="BE27" s="106"/>
      <c r="BF27" s="103"/>
      <c r="BG27" s="103"/>
      <c r="BH27" s="103"/>
      <c r="BI27" s="106"/>
      <c r="BJ27" s="103"/>
      <c r="BK27" s="103"/>
      <c r="BL27" s="103"/>
      <c r="BM27" s="106"/>
      <c r="BN27" s="103"/>
      <c r="BO27" s="103"/>
      <c r="BP27" s="103"/>
      <c r="BQ27" s="106"/>
      <c r="BR27" s="103"/>
      <c r="BS27" s="103"/>
      <c r="BT27" s="103"/>
      <c r="BU27" s="106"/>
      <c r="BV27" s="103"/>
      <c r="BW27" s="103"/>
      <c r="BX27" s="103"/>
      <c r="BY27" s="106"/>
      <c r="BZ27" s="103"/>
      <c r="CA27" s="103"/>
      <c r="CB27" s="103"/>
      <c r="CC27" s="106"/>
      <c r="CD27" s="103"/>
      <c r="CE27" s="103"/>
      <c r="CF27" s="103"/>
      <c r="CG27" s="106"/>
      <c r="CH27" s="103"/>
      <c r="CI27" s="103"/>
      <c r="CJ27" s="103"/>
      <c r="CK27" s="106"/>
      <c r="CL27" s="103"/>
      <c r="CM27" s="103"/>
      <c r="CN27" s="103"/>
      <c r="CO27" s="106"/>
      <c r="CP27" s="103"/>
      <c r="CQ27" s="103"/>
      <c r="CR27" s="103"/>
      <c r="CS27" s="106"/>
      <c r="CT27" s="103"/>
      <c r="CU27" s="103"/>
      <c r="CV27" s="103"/>
      <c r="CW27" s="106"/>
      <c r="CX27" s="103"/>
      <c r="CY27" s="103"/>
      <c r="CZ27" s="103"/>
      <c r="DA27" s="106"/>
      <c r="DB27" s="103"/>
      <c r="DC27" s="103"/>
      <c r="DD27" s="103"/>
      <c r="DE27" s="106"/>
      <c r="DF27" s="103"/>
      <c r="DG27" s="103"/>
      <c r="DH27" s="103"/>
      <c r="DI27" s="106"/>
      <c r="DJ27" s="103"/>
      <c r="DK27" s="103"/>
      <c r="DL27" s="103"/>
      <c r="DM27" s="106"/>
      <c r="DN27" s="103"/>
      <c r="DO27" s="103"/>
      <c r="DP27" s="103"/>
      <c r="DQ27" s="106"/>
      <c r="DR27" s="103"/>
      <c r="DS27" s="103"/>
      <c r="DT27" s="103"/>
      <c r="DU27" s="106"/>
      <c r="DV27" s="103"/>
      <c r="DW27" s="103"/>
      <c r="DX27" s="103"/>
      <c r="DY27" s="106"/>
      <c r="DZ27" s="103"/>
      <c r="EA27" s="103"/>
      <c r="EB27" s="103"/>
      <c r="EC27" s="106"/>
      <c r="ED27" s="103"/>
      <c r="EE27" s="103"/>
      <c r="EF27" s="103"/>
      <c r="EG27" s="106"/>
      <c r="EH27" s="103"/>
      <c r="EI27" s="103"/>
      <c r="EJ27" s="103"/>
      <c r="EK27" s="106"/>
      <c r="EL27" s="103"/>
      <c r="EM27" s="103"/>
      <c r="EN27" s="103"/>
      <c r="EO27" s="106"/>
      <c r="EP27" s="103"/>
      <c r="EQ27" s="103"/>
      <c r="ER27" s="103"/>
      <c r="ES27" s="106"/>
      <c r="ET27" s="103"/>
      <c r="EU27" s="103"/>
      <c r="EV27" s="103"/>
      <c r="EW27" s="106"/>
      <c r="EX27" s="103"/>
      <c r="EY27" s="103"/>
      <c r="EZ27" s="103"/>
      <c r="FA27" s="106"/>
      <c r="FB27" s="103"/>
      <c r="FC27" s="103"/>
      <c r="FD27" s="103"/>
      <c r="FE27" s="106"/>
      <c r="FF27" s="103"/>
      <c r="FG27" s="103"/>
      <c r="FH27" s="103"/>
      <c r="FI27" s="106"/>
      <c r="FJ27" s="103"/>
      <c r="FK27" s="103"/>
      <c r="FL27" s="103"/>
      <c r="FM27" s="106"/>
      <c r="FN27" s="103"/>
      <c r="FO27" s="103"/>
      <c r="FP27" s="103"/>
      <c r="FQ27" s="106"/>
      <c r="FR27" s="103"/>
      <c r="FS27" s="103"/>
      <c r="FT27" s="103"/>
      <c r="FU27" s="106"/>
      <c r="FV27" s="103"/>
      <c r="FW27" s="103"/>
      <c r="FX27" s="103"/>
      <c r="FY27" s="106"/>
      <c r="FZ27" s="103"/>
      <c r="GA27" s="103"/>
      <c r="GB27" s="103"/>
      <c r="GC27" s="106"/>
      <c r="GD27" s="103"/>
      <c r="GE27" s="103"/>
      <c r="GF27" s="103"/>
      <c r="GG27" s="106"/>
      <c r="GH27" s="103"/>
      <c r="GI27" s="103"/>
      <c r="GJ27" s="103"/>
      <c r="GK27" s="106"/>
      <c r="GL27" s="103"/>
      <c r="GM27" s="103"/>
      <c r="GN27" s="103"/>
      <c r="GO27" s="106"/>
      <c r="GP27" s="103"/>
      <c r="GQ27" s="103"/>
      <c r="GR27" s="103"/>
      <c r="GS27" s="106"/>
      <c r="GT27" s="103"/>
      <c r="GU27" s="103"/>
      <c r="GV27" s="103"/>
      <c r="GW27" s="106"/>
      <c r="GX27" s="103"/>
      <c r="GY27" s="103"/>
      <c r="GZ27" s="103"/>
      <c r="HA27" s="106"/>
      <c r="HB27" s="103"/>
      <c r="HC27" s="103"/>
      <c r="HD27" s="103"/>
      <c r="HE27" s="106"/>
      <c r="HF27" s="103"/>
      <c r="HG27" s="103"/>
      <c r="HH27" s="103"/>
      <c r="HI27" s="106"/>
      <c r="HJ27" s="103"/>
      <c r="HK27" s="103"/>
      <c r="HL27" s="103"/>
      <c r="HM27" s="106"/>
      <c r="HN27" s="103"/>
      <c r="HO27" s="103"/>
      <c r="HP27" s="103"/>
      <c r="HQ27" s="106"/>
      <c r="HR27" s="103"/>
      <c r="HS27" s="103"/>
      <c r="HT27" s="103"/>
      <c r="HU27" s="106"/>
      <c r="HV27" s="103"/>
      <c r="HW27" s="103"/>
      <c r="HX27" s="103"/>
      <c r="HY27" s="106"/>
      <c r="HZ27" s="103"/>
      <c r="IA27" s="103"/>
      <c r="IB27" s="103"/>
      <c r="IC27" s="106"/>
      <c r="ID27" s="103"/>
      <c r="IE27" s="103"/>
      <c r="IF27" s="103"/>
      <c r="IG27" s="106"/>
      <c r="IH27" s="103"/>
      <c r="II27" s="103"/>
      <c r="IJ27" s="103"/>
      <c r="IK27" s="106"/>
      <c r="IL27" s="103"/>
      <c r="IM27" s="103"/>
      <c r="IN27" s="103"/>
      <c r="IO27" s="106"/>
      <c r="IP27" s="103"/>
      <c r="IQ27" s="103"/>
      <c r="IR27" s="103"/>
      <c r="IS27" s="106"/>
      <c r="IT27" s="103"/>
      <c r="IU27" s="103"/>
      <c r="IV27" s="103"/>
    </row>
    <row r="28" spans="1:9" s="25" customFormat="1" ht="13.5" customHeight="1">
      <c r="A28" s="10"/>
      <c r="B28" s="81"/>
      <c r="E28" s="112"/>
      <c r="I28" s="112"/>
    </row>
    <row r="29" spans="1:12" s="25" customFormat="1" ht="13.5">
      <c r="A29" s="20" t="s">
        <v>22</v>
      </c>
      <c r="B29" s="125">
        <v>12</v>
      </c>
      <c r="C29" s="125">
        <v>12</v>
      </c>
      <c r="D29" s="125">
        <v>12</v>
      </c>
      <c r="E29" s="211"/>
      <c r="F29" s="125">
        <v>12</v>
      </c>
      <c r="G29" s="125">
        <v>12</v>
      </c>
      <c r="H29" s="125">
        <v>12</v>
      </c>
      <c r="I29" s="112"/>
      <c r="J29" s="125">
        <v>12</v>
      </c>
      <c r="K29" s="125">
        <v>12</v>
      </c>
      <c r="L29" s="125">
        <v>12</v>
      </c>
    </row>
    <row r="30" spans="1:9" s="25" customFormat="1" ht="13.5">
      <c r="A30" s="69"/>
      <c r="B30" s="71"/>
      <c r="C30" s="71"/>
      <c r="D30" s="70"/>
      <c r="E30" s="112"/>
      <c r="I30" s="112"/>
    </row>
    <row r="31" spans="1:10" s="25" customFormat="1" ht="13.5">
      <c r="A31" s="7" t="s">
        <v>109</v>
      </c>
      <c r="B31" s="91"/>
      <c r="E31" s="112"/>
      <c r="F31" s="91"/>
      <c r="I31" s="112"/>
      <c r="J31" s="91"/>
    </row>
    <row r="32" spans="1:18" s="25" customFormat="1" ht="13.5">
      <c r="A32" s="10" t="s">
        <v>120</v>
      </c>
      <c r="B32" s="121">
        <v>10</v>
      </c>
      <c r="C32" s="121">
        <v>15</v>
      </c>
      <c r="D32" s="121">
        <v>20</v>
      </c>
      <c r="E32" s="114"/>
      <c r="F32" s="121">
        <v>10</v>
      </c>
      <c r="G32" s="121">
        <v>15</v>
      </c>
      <c r="H32" s="121">
        <v>20</v>
      </c>
      <c r="I32" s="114"/>
      <c r="J32" s="121">
        <v>10</v>
      </c>
      <c r="K32" s="121">
        <v>15</v>
      </c>
      <c r="L32" s="121">
        <v>20</v>
      </c>
      <c r="P32" s="92"/>
      <c r="Q32" s="92"/>
      <c r="R32" s="92"/>
    </row>
    <row r="33" spans="1:18" s="109" customFormat="1" ht="13.5">
      <c r="A33" s="108" t="s">
        <v>110</v>
      </c>
      <c r="B33" s="195">
        <v>0.005</v>
      </c>
      <c r="C33" s="195">
        <v>0.005</v>
      </c>
      <c r="D33" s="195">
        <v>0.005</v>
      </c>
      <c r="E33" s="115"/>
      <c r="F33" s="195">
        <v>0.005</v>
      </c>
      <c r="G33" s="195">
        <v>0.005</v>
      </c>
      <c r="H33" s="195">
        <v>0.005</v>
      </c>
      <c r="I33" s="115"/>
      <c r="J33" s="195">
        <v>0.005</v>
      </c>
      <c r="K33" s="195">
        <v>0.005</v>
      </c>
      <c r="L33" s="195">
        <v>0.005</v>
      </c>
      <c r="P33" s="110"/>
      <c r="Q33" s="110"/>
      <c r="R33" s="110"/>
    </row>
    <row r="34" spans="1:18" s="109" customFormat="1" ht="13.5">
      <c r="A34" s="108"/>
      <c r="B34" s="142"/>
      <c r="C34" s="142"/>
      <c r="D34" s="142"/>
      <c r="E34" s="115"/>
      <c r="F34" s="142"/>
      <c r="G34" s="142"/>
      <c r="H34" s="142"/>
      <c r="I34" s="115"/>
      <c r="J34" s="142"/>
      <c r="K34" s="142"/>
      <c r="L34" s="142"/>
      <c r="P34" s="110"/>
      <c r="Q34" s="110"/>
      <c r="R34" s="110"/>
    </row>
    <row r="35" spans="1:18" s="109" customFormat="1" ht="13.5">
      <c r="A35" s="143" t="s">
        <v>121</v>
      </c>
      <c r="B35" s="142"/>
      <c r="C35" s="142"/>
      <c r="D35" s="142"/>
      <c r="E35" s="115"/>
      <c r="F35" s="142"/>
      <c r="G35" s="142"/>
      <c r="H35" s="142"/>
      <c r="I35" s="115"/>
      <c r="J35" s="142"/>
      <c r="K35" s="142"/>
      <c r="L35" s="142"/>
      <c r="P35" s="110"/>
      <c r="Q35" s="110"/>
      <c r="R35" s="110"/>
    </row>
    <row r="36" spans="1:18" s="109" customFormat="1" ht="13.5">
      <c r="A36" s="144" t="s">
        <v>122</v>
      </c>
      <c r="B36" s="194">
        <v>12</v>
      </c>
      <c r="C36" s="194">
        <v>24</v>
      </c>
      <c r="D36" s="194">
        <v>24</v>
      </c>
      <c r="E36" s="115"/>
      <c r="F36" s="194">
        <v>12</v>
      </c>
      <c r="G36" s="194">
        <v>24</v>
      </c>
      <c r="H36" s="194">
        <v>24</v>
      </c>
      <c r="I36" s="115"/>
      <c r="J36" s="194">
        <v>12</v>
      </c>
      <c r="K36" s="194">
        <v>12</v>
      </c>
      <c r="L36" s="194">
        <v>12</v>
      </c>
      <c r="P36" s="110"/>
      <c r="Q36" s="110"/>
      <c r="R36" s="110"/>
    </row>
    <row r="37" spans="1:18" s="145" customFormat="1" ht="13.5">
      <c r="A37" s="197" t="s">
        <v>123</v>
      </c>
      <c r="B37" s="194">
        <v>20</v>
      </c>
      <c r="C37" s="194">
        <v>30</v>
      </c>
      <c r="D37" s="194">
        <v>35</v>
      </c>
      <c r="E37" s="198"/>
      <c r="F37" s="194">
        <v>15</v>
      </c>
      <c r="G37" s="194">
        <v>20</v>
      </c>
      <c r="H37" s="194">
        <v>30</v>
      </c>
      <c r="I37" s="198"/>
      <c r="J37" s="194">
        <v>15</v>
      </c>
      <c r="K37" s="194">
        <v>20</v>
      </c>
      <c r="L37" s="194">
        <v>30</v>
      </c>
      <c r="P37" s="199"/>
      <c r="Q37" s="199"/>
      <c r="R37" s="199"/>
    </row>
    <row r="38" spans="1:18" s="146" customFormat="1" ht="13.5">
      <c r="A38" s="200" t="s">
        <v>11</v>
      </c>
      <c r="B38" s="196">
        <v>10</v>
      </c>
      <c r="C38" s="196">
        <v>10</v>
      </c>
      <c r="D38" s="196">
        <v>10</v>
      </c>
      <c r="E38" s="201"/>
      <c r="F38" s="196">
        <v>10</v>
      </c>
      <c r="G38" s="196">
        <v>10</v>
      </c>
      <c r="H38" s="196">
        <v>10</v>
      </c>
      <c r="I38" s="201"/>
      <c r="J38" s="196">
        <v>10</v>
      </c>
      <c r="K38" s="196">
        <v>10</v>
      </c>
      <c r="L38" s="196">
        <v>10</v>
      </c>
      <c r="P38" s="202"/>
      <c r="Q38" s="202"/>
      <c r="R38" s="202"/>
    </row>
    <row r="39" spans="1:18" s="109" customFormat="1" ht="13.5">
      <c r="A39" s="147" t="s">
        <v>124</v>
      </c>
      <c r="B39" s="146">
        <f>B36*B37*B38</f>
        <v>2400</v>
      </c>
      <c r="C39" s="146">
        <f aca="true" t="shared" si="1" ref="C39:L39">C36*C37*C38</f>
        <v>7200</v>
      </c>
      <c r="D39" s="146">
        <f t="shared" si="1"/>
        <v>8400</v>
      </c>
      <c r="E39" s="201">
        <f t="shared" si="1"/>
        <v>0</v>
      </c>
      <c r="F39" s="146">
        <f t="shared" si="1"/>
        <v>1800</v>
      </c>
      <c r="G39" s="146">
        <f t="shared" si="1"/>
        <v>4800</v>
      </c>
      <c r="H39" s="146">
        <f t="shared" si="1"/>
        <v>7200</v>
      </c>
      <c r="I39" s="201">
        <f t="shared" si="1"/>
        <v>0</v>
      </c>
      <c r="J39" s="146">
        <f>J36*J37*J38</f>
        <v>1800</v>
      </c>
      <c r="K39" s="146">
        <f t="shared" si="1"/>
        <v>2400</v>
      </c>
      <c r="L39" s="146">
        <f t="shared" si="1"/>
        <v>3600</v>
      </c>
      <c r="P39" s="110"/>
      <c r="Q39" s="110"/>
      <c r="R39" s="110"/>
    </row>
    <row r="40" spans="1:12" s="107" customFormat="1" ht="13.5">
      <c r="A40" s="64"/>
      <c r="B40" s="46"/>
      <c r="C40" s="46"/>
      <c r="D40" s="46"/>
      <c r="E40" s="113"/>
      <c r="F40" s="46"/>
      <c r="G40" s="46"/>
      <c r="H40" s="46"/>
      <c r="I40" s="113"/>
      <c r="J40" s="46"/>
      <c r="K40" s="46"/>
      <c r="L40" s="46"/>
    </row>
    <row r="41" spans="1:12" s="25" customFormat="1" ht="13.5">
      <c r="A41" s="95" t="s">
        <v>99</v>
      </c>
      <c r="B41" s="70"/>
      <c r="C41" s="70"/>
      <c r="D41" s="70"/>
      <c r="E41" s="111"/>
      <c r="F41" s="70"/>
      <c r="G41" s="70"/>
      <c r="H41" s="70"/>
      <c r="I41" s="111"/>
      <c r="J41" s="70"/>
      <c r="K41" s="70"/>
      <c r="L41" s="70"/>
    </row>
    <row r="42" spans="1:12" ht="13.5">
      <c r="A42" s="7" t="s">
        <v>91</v>
      </c>
      <c r="B42" s="123">
        <v>1000</v>
      </c>
      <c r="C42" s="123">
        <v>1000</v>
      </c>
      <c r="D42" s="123">
        <v>1000</v>
      </c>
      <c r="E42" s="116"/>
      <c r="F42" s="123">
        <v>500</v>
      </c>
      <c r="G42" s="123">
        <v>500</v>
      </c>
      <c r="H42" s="123">
        <v>500</v>
      </c>
      <c r="I42" s="116"/>
      <c r="J42" s="123">
        <v>500</v>
      </c>
      <c r="K42" s="123">
        <v>500</v>
      </c>
      <c r="L42" s="123">
        <v>500</v>
      </c>
    </row>
    <row r="43" spans="1:9" ht="13.5">
      <c r="A43" s="4" t="s">
        <v>114</v>
      </c>
      <c r="E43" s="116"/>
      <c r="I43" s="116"/>
    </row>
    <row r="44" spans="1:12" s="25" customFormat="1" ht="13.5">
      <c r="A44" s="96" t="s">
        <v>97</v>
      </c>
      <c r="B44" s="126">
        <v>100</v>
      </c>
      <c r="C44" s="126">
        <v>100</v>
      </c>
      <c r="D44" s="118">
        <v>100</v>
      </c>
      <c r="E44" s="112"/>
      <c r="F44" s="126">
        <v>100</v>
      </c>
      <c r="G44" s="126">
        <v>100</v>
      </c>
      <c r="H44" s="118">
        <v>100</v>
      </c>
      <c r="I44" s="112"/>
      <c r="J44" s="126">
        <v>100</v>
      </c>
      <c r="K44" s="126">
        <v>100</v>
      </c>
      <c r="L44" s="118">
        <v>100</v>
      </c>
    </row>
    <row r="45" spans="1:12" s="25" customFormat="1" ht="13.5">
      <c r="A45" s="96" t="s">
        <v>98</v>
      </c>
      <c r="B45" s="127">
        <v>8</v>
      </c>
      <c r="C45" s="127">
        <v>8</v>
      </c>
      <c r="D45" s="123">
        <v>8</v>
      </c>
      <c r="E45" s="112"/>
      <c r="F45" s="127">
        <v>0</v>
      </c>
      <c r="G45" s="127">
        <v>7.5</v>
      </c>
      <c r="H45" s="123">
        <v>7.5</v>
      </c>
      <c r="I45" s="112"/>
      <c r="J45" s="127">
        <v>0</v>
      </c>
      <c r="K45" s="127">
        <v>0</v>
      </c>
      <c r="L45" s="123">
        <v>0</v>
      </c>
    </row>
  </sheetData>
  <printOptions/>
  <pageMargins left="0.75" right="0.75" top="1" bottom="1" header="0.5" footer="0.5"/>
  <pageSetup horizontalDpi="600" verticalDpi="600" orientation="portrait"/>
  <ignoredErrors>
    <ignoredError sqref="E16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zoomScale="110" zoomScaleNormal="110" zoomScalePageLayoutView="0" workbookViewId="0" topLeftCell="A1">
      <selection activeCell="B17" sqref="B17"/>
    </sheetView>
  </sheetViews>
  <sheetFormatPr defaultColWidth="8.28125" defaultRowHeight="13.5" customHeight="1"/>
  <cols>
    <col min="1" max="1" width="29.421875" style="18" customWidth="1"/>
    <col min="2" max="4" width="8.421875" style="18" bestFit="1" customWidth="1"/>
    <col min="5" max="37" width="10.00390625" style="18" bestFit="1" customWidth="1"/>
    <col min="38" max="38" width="39.421875" style="18" bestFit="1" customWidth="1"/>
    <col min="39" max="16384" width="8.28125" style="18" customWidth="1"/>
  </cols>
  <sheetData>
    <row r="1" s="193" customFormat="1" ht="13.5" customHeight="1">
      <c r="A1" s="192" t="s">
        <v>67</v>
      </c>
    </row>
    <row r="2" spans="1:37" s="83" customFormat="1" ht="13.5" customHeight="1">
      <c r="A2" s="8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7" t="s">
        <v>40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77" t="s">
        <v>41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77" t="s">
        <v>42</v>
      </c>
    </row>
    <row r="3" spans="2:37" s="104" customFormat="1" ht="13.5" customHeight="1">
      <c r="B3" s="104" t="s">
        <v>51</v>
      </c>
      <c r="C3" s="104" t="s">
        <v>52</v>
      </c>
      <c r="D3" s="104" t="s">
        <v>53</v>
      </c>
      <c r="E3" s="104" t="s">
        <v>54</v>
      </c>
      <c r="F3" s="104" t="s">
        <v>55</v>
      </c>
      <c r="G3" s="104" t="s">
        <v>56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4" t="s">
        <v>51</v>
      </c>
      <c r="O3" s="104" t="s">
        <v>52</v>
      </c>
      <c r="P3" s="104" t="s">
        <v>53</v>
      </c>
      <c r="Q3" s="104" t="s">
        <v>54</v>
      </c>
      <c r="R3" s="104" t="s">
        <v>55</v>
      </c>
      <c r="S3" s="104" t="s">
        <v>56</v>
      </c>
      <c r="T3" s="104" t="s">
        <v>57</v>
      </c>
      <c r="U3" s="104" t="s">
        <v>58</v>
      </c>
      <c r="V3" s="104" t="s">
        <v>59</v>
      </c>
      <c r="W3" s="104" t="s">
        <v>60</v>
      </c>
      <c r="X3" s="104" t="s">
        <v>61</v>
      </c>
      <c r="Y3" s="104" t="s">
        <v>62</v>
      </c>
      <c r="Z3" s="104" t="s">
        <v>51</v>
      </c>
      <c r="AA3" s="104" t="s">
        <v>52</v>
      </c>
      <c r="AB3" s="104" t="s">
        <v>53</v>
      </c>
      <c r="AC3" s="104" t="s">
        <v>54</v>
      </c>
      <c r="AD3" s="104" t="s">
        <v>55</v>
      </c>
      <c r="AE3" s="104" t="s">
        <v>56</v>
      </c>
      <c r="AF3" s="104" t="s">
        <v>57</v>
      </c>
      <c r="AG3" s="104" t="s">
        <v>58</v>
      </c>
      <c r="AH3" s="104" t="s">
        <v>59</v>
      </c>
      <c r="AI3" s="104" t="s">
        <v>60</v>
      </c>
      <c r="AJ3" s="104" t="s">
        <v>61</v>
      </c>
      <c r="AK3" s="104" t="s">
        <v>62</v>
      </c>
    </row>
    <row r="4" ht="13.5" customHeight="1">
      <c r="A4" s="78" t="s">
        <v>86</v>
      </c>
    </row>
    <row r="5" spans="1:37" ht="13.5" customHeight="1">
      <c r="A5" s="10" t="s">
        <v>87</v>
      </c>
      <c r="B5" s="79">
        <f>('Drivers - Blogs'!B14+('Drivers - Blogs'!$B$19-'Drivers - Blogs'!$B$14)/12)</f>
        <v>20999.999999999996</v>
      </c>
      <c r="C5" s="79">
        <f>(B5+('Drivers - Blogs'!$B$19-'Drivers - Blogs'!$B$14)/12)</f>
        <v>41999.99999999999</v>
      </c>
      <c r="D5" s="79">
        <f>(C5+('Drivers - Blogs'!$B$19-'Drivers - Blogs'!$B$14)/12)</f>
        <v>62999.999999999985</v>
      </c>
      <c r="E5" s="79">
        <f>(D5+('Drivers - Blogs'!$B$19-'Drivers - Blogs'!$B$14)/12)</f>
        <v>83999.99999999999</v>
      </c>
      <c r="F5" s="79">
        <f>(E5+('Drivers - Blogs'!$B$19-'Drivers - Blogs'!$B$14)/12)</f>
        <v>104999.99999999999</v>
      </c>
      <c r="G5" s="79">
        <f>(F5+('Drivers - Blogs'!$B$19-'Drivers - Blogs'!$B$14)/12)</f>
        <v>125999.99999999999</v>
      </c>
      <c r="H5" s="79">
        <f>(G5+('Drivers - Blogs'!$B$19-'Drivers - Blogs'!$B$14)/12)</f>
        <v>146999.99999999997</v>
      </c>
      <c r="I5" s="79">
        <f>(H5+('Drivers - Blogs'!$B$19-'Drivers - Blogs'!$B$14)/12)</f>
        <v>167999.99999999997</v>
      </c>
      <c r="J5" s="79">
        <f>(I5+('Drivers - Blogs'!$B$19-'Drivers - Blogs'!$B$14)/12)</f>
        <v>188999.99999999997</v>
      </c>
      <c r="K5" s="79">
        <f>(J5+('Drivers - Blogs'!$B$19-'Drivers - Blogs'!$B$14)/12)</f>
        <v>209999.99999999997</v>
      </c>
      <c r="L5" s="79">
        <f>(K5+('Drivers - Blogs'!$B$19-'Drivers - Blogs'!$B$14)/12)</f>
        <v>230999.99999999997</v>
      </c>
      <c r="M5" s="79">
        <f>(L5+('Drivers - Blogs'!$B$19-'Drivers - Blogs'!$B$14)/12)</f>
        <v>251999.99999999997</v>
      </c>
      <c r="N5" s="79">
        <f>(M5+('Drivers - Blogs'!$C$19-'Drivers - Blogs'!$B$19)/12)</f>
        <v>257459.99999999997</v>
      </c>
      <c r="O5" s="79">
        <f>(N5+('Drivers - Blogs'!$C$19-'Drivers - Blogs'!$B$19)/12)</f>
        <v>262920</v>
      </c>
      <c r="P5" s="79">
        <f>(O5+('Drivers - Blogs'!$C$19-'Drivers - Blogs'!$B$19)/12)</f>
        <v>268380</v>
      </c>
      <c r="Q5" s="79">
        <f>(P5+('Drivers - Blogs'!$C$19-'Drivers - Blogs'!$B$19)/12)</f>
        <v>273840</v>
      </c>
      <c r="R5" s="79">
        <f>(Q5+('Drivers - Blogs'!$C$19-'Drivers - Blogs'!$B$19)/12)</f>
        <v>279300</v>
      </c>
      <c r="S5" s="79">
        <f>(R5+('Drivers - Blogs'!$C$19-'Drivers - Blogs'!$B$19)/12)</f>
        <v>284760</v>
      </c>
      <c r="T5" s="79">
        <f>(S5+('Drivers - Blogs'!$C$19-'Drivers - Blogs'!$B$19)/12)</f>
        <v>290220</v>
      </c>
      <c r="U5" s="79">
        <f>(T5+('Drivers - Blogs'!$C$19-'Drivers - Blogs'!$B$19)/12)</f>
        <v>295680</v>
      </c>
      <c r="V5" s="79">
        <f>(U5+('Drivers - Blogs'!$C$19-'Drivers - Blogs'!$B$19)/12)</f>
        <v>301140</v>
      </c>
      <c r="W5" s="79">
        <f>(V5+('Drivers - Blogs'!$C$19-'Drivers - Blogs'!$B$19)/12)</f>
        <v>306600</v>
      </c>
      <c r="X5" s="79">
        <f>(W5+('Drivers - Blogs'!$C$19-'Drivers - Blogs'!$B$19)/12)</f>
        <v>312060</v>
      </c>
      <c r="Y5" s="79">
        <f>(X5+('Drivers - Blogs'!$C$19-'Drivers - Blogs'!$B$19)/12)</f>
        <v>317520</v>
      </c>
      <c r="Z5" s="79">
        <f>(Y5+('Drivers - Blogs'!$D$19-'Drivers - Blogs'!$C$19)/12)</f>
        <v>323460</v>
      </c>
      <c r="AA5" s="79">
        <f>(Z5+('Drivers - Blogs'!$D$19-'Drivers - Blogs'!$C$19)/12)</f>
        <v>329400</v>
      </c>
      <c r="AB5" s="79">
        <f>(AA5+('Drivers - Blogs'!$D$19-'Drivers - Blogs'!$C$19)/12)</f>
        <v>335340</v>
      </c>
      <c r="AC5" s="79">
        <f>(AB5+('Drivers - Blogs'!$D$19-'Drivers - Blogs'!$C$19)/12)</f>
        <v>341280</v>
      </c>
      <c r="AD5" s="79">
        <f>(AC5+('Drivers - Blogs'!$D$19-'Drivers - Blogs'!$C$19)/12)</f>
        <v>347220</v>
      </c>
      <c r="AE5" s="79">
        <f>(AD5+('Drivers - Blogs'!$D$19-'Drivers - Blogs'!$C$19)/12)</f>
        <v>353160</v>
      </c>
      <c r="AF5" s="79">
        <f>(AE5+('Drivers - Blogs'!$D$19-'Drivers - Blogs'!$C$19)/12)</f>
        <v>359100</v>
      </c>
      <c r="AG5" s="79">
        <f>(AF5+('Drivers - Blogs'!$D$19-'Drivers - Blogs'!$C$19)/12)</f>
        <v>365040</v>
      </c>
      <c r="AH5" s="79">
        <f>(AG5+('Drivers - Blogs'!$D$19-'Drivers - Blogs'!$C$19)/12)</f>
        <v>370980</v>
      </c>
      <c r="AI5" s="79">
        <f>(AH5+('Drivers - Blogs'!$D$19-'Drivers - Blogs'!$C$19)/12)</f>
        <v>376920</v>
      </c>
      <c r="AJ5" s="79">
        <f>(AI5+('Drivers - Blogs'!$D$19-'Drivers - Blogs'!$C$19)/12)</f>
        <v>382860</v>
      </c>
      <c r="AK5" s="79">
        <f>(AJ5+('Drivers - Blogs'!$D$19-'Drivers - Blogs'!$C$19)/12)</f>
        <v>388800</v>
      </c>
    </row>
    <row r="6" spans="1:37" ht="13.5" customHeight="1">
      <c r="A6" s="10" t="s">
        <v>88</v>
      </c>
      <c r="B6" s="79">
        <f>('Drivers - Blogs'!F14+('Drivers - Blogs'!$F$19-'Drivers - Blogs'!F14)/12)</f>
        <v>12115.384615384615</v>
      </c>
      <c r="C6" s="79">
        <f>(B6+('Drivers - Blogs'!$F$19-'Drivers - Blogs'!$F$14)/12)</f>
        <v>24230.76923076923</v>
      </c>
      <c r="D6" s="79">
        <f>(C6+('Drivers - Blogs'!$F$19-'Drivers - Blogs'!$F$14)/12)</f>
        <v>36346.153846153844</v>
      </c>
      <c r="E6" s="79">
        <f>(D6+('Drivers - Blogs'!$F$19-'Drivers - Blogs'!$F$14)/12)</f>
        <v>48461.53846153846</v>
      </c>
      <c r="F6" s="79">
        <f>(E6+('Drivers - Blogs'!$F$19-'Drivers - Blogs'!$F$14)/12)</f>
        <v>60576.92307692308</v>
      </c>
      <c r="G6" s="79">
        <f>(F6+('Drivers - Blogs'!$F$19-'Drivers - Blogs'!$F$14)/12)</f>
        <v>72692.30769230769</v>
      </c>
      <c r="H6" s="79">
        <f>(G6+('Drivers - Blogs'!$F$19-'Drivers - Blogs'!$F$14)/12)</f>
        <v>84807.6923076923</v>
      </c>
      <c r="I6" s="79">
        <f>(H6+('Drivers - Blogs'!$F$19-'Drivers - Blogs'!$F$14)/12)</f>
        <v>96923.07692307691</v>
      </c>
      <c r="J6" s="79">
        <f>(I6+('Drivers - Blogs'!$F$19-'Drivers - Blogs'!$F$14)/12)</f>
        <v>109038.46153846152</v>
      </c>
      <c r="K6" s="79">
        <f>(J6+('Drivers - Blogs'!$F$19-'Drivers - Blogs'!$F$14)/12)</f>
        <v>121153.84615384613</v>
      </c>
      <c r="L6" s="79">
        <f>(K6+('Drivers - Blogs'!$F$19-'Drivers - Blogs'!$F$14)/12)</f>
        <v>133269.23076923075</v>
      </c>
      <c r="M6" s="79">
        <f>(L6+('Drivers - Blogs'!$F$19-'Drivers - Blogs'!$F$14)/12)</f>
        <v>145384.61538461538</v>
      </c>
      <c r="N6" s="79">
        <f>(M6+('Drivers - Blogs'!$G$19-'Drivers - Blogs'!$F$19)/12)</f>
        <v>152869.23076923075</v>
      </c>
      <c r="O6" s="79">
        <f>(N6+('Drivers - Blogs'!$G$19-'Drivers - Blogs'!$F$19)/12)</f>
        <v>160353.84615384613</v>
      </c>
      <c r="P6" s="79">
        <f>(O6+('Drivers - Blogs'!$G$19-'Drivers - Blogs'!$F$19)/12)</f>
        <v>167838.4615384615</v>
      </c>
      <c r="Q6" s="79">
        <f>(P6+('Drivers - Blogs'!$G$19-'Drivers - Blogs'!$F$19)/12)</f>
        <v>175323.07692307688</v>
      </c>
      <c r="R6" s="79">
        <f>(Q6+('Drivers - Blogs'!$G$19-'Drivers - Blogs'!$F$19)/12)</f>
        <v>182807.69230769225</v>
      </c>
      <c r="S6" s="79">
        <f>(R6+('Drivers - Blogs'!$G$19-'Drivers - Blogs'!$F$19)/12)</f>
        <v>190292.30769230763</v>
      </c>
      <c r="T6" s="79">
        <f>(S6+('Drivers - Blogs'!$G$19-'Drivers - Blogs'!$F$19)/12)</f>
        <v>197776.923076923</v>
      </c>
      <c r="U6" s="79">
        <f>(T6+('Drivers - Blogs'!$G$19-'Drivers - Blogs'!$F$19)/12)</f>
        <v>205261.53846153838</v>
      </c>
      <c r="V6" s="79">
        <f>(U6+('Drivers - Blogs'!$G$19-'Drivers - Blogs'!$F$19)/12)</f>
        <v>212746.15384615376</v>
      </c>
      <c r="W6" s="79">
        <f>(V6+('Drivers - Blogs'!$G$19-'Drivers - Blogs'!$F$19)/12)</f>
        <v>220230.76923076913</v>
      </c>
      <c r="X6" s="79">
        <f>(W6+('Drivers - Blogs'!$G$19-'Drivers - Blogs'!$F$19)/12)</f>
        <v>227715.3846153845</v>
      </c>
      <c r="Y6" s="79">
        <f>(X6+('Drivers - Blogs'!$G$19-'Drivers - Blogs'!$F$19)/12)</f>
        <v>235199.99999999988</v>
      </c>
      <c r="Z6" s="79">
        <f>(Y6+('Drivers - Blogs'!$H$19-'Drivers - Blogs'!$G$19)/12)</f>
        <v>239599.99999999988</v>
      </c>
      <c r="AA6" s="79">
        <f>(Z6+('Drivers - Blogs'!$H$19-'Drivers - Blogs'!$G$19)/12)</f>
        <v>243999.99999999988</v>
      </c>
      <c r="AB6" s="79">
        <f>(AA6+('Drivers - Blogs'!$H$19-'Drivers - Blogs'!$G$19)/12)</f>
        <v>248399.99999999988</v>
      </c>
      <c r="AC6" s="79">
        <f>(AB6+('Drivers - Blogs'!$H$19-'Drivers - Blogs'!$G$19)/12)</f>
        <v>252799.99999999988</v>
      </c>
      <c r="AD6" s="79">
        <f>(AC6+('Drivers - Blogs'!$H$19-'Drivers - Blogs'!$G$19)/12)</f>
        <v>257199.99999999988</v>
      </c>
      <c r="AE6" s="79">
        <f>(AD6+('Drivers - Blogs'!$H$19-'Drivers - Blogs'!$G$19)/12)</f>
        <v>261599.99999999988</v>
      </c>
      <c r="AF6" s="79">
        <f>(AE6+('Drivers - Blogs'!$H$19-'Drivers - Blogs'!$G$19)/12)</f>
        <v>265999.9999999999</v>
      </c>
      <c r="AG6" s="79">
        <f>(AF6+('Drivers - Blogs'!$H$19-'Drivers - Blogs'!$G$19)/12)</f>
        <v>270399.9999999999</v>
      </c>
      <c r="AH6" s="79">
        <f>(AG6+('Drivers - Blogs'!$H$19-'Drivers - Blogs'!$G$19)/12)</f>
        <v>274799.9999999999</v>
      </c>
      <c r="AI6" s="79">
        <f>(AH6+('Drivers - Blogs'!$H$19-'Drivers - Blogs'!$G$19)/12)</f>
        <v>279199.9999999999</v>
      </c>
      <c r="AJ6" s="79">
        <f>(AI6+('Drivers - Blogs'!$H$19-'Drivers - Blogs'!$G$19)/12)</f>
        <v>283599.9999999999</v>
      </c>
      <c r="AK6" s="79">
        <f>(AJ6+('Drivers - Blogs'!$H$19-'Drivers - Blogs'!$G$19)/12)</f>
        <v>287999.9999999999</v>
      </c>
    </row>
    <row r="7" spans="1:37" s="25" customFormat="1" ht="13.5" customHeight="1">
      <c r="A7" s="214" t="s">
        <v>89</v>
      </c>
      <c r="B7" s="81">
        <f>('Drivers - Blogs'!J14+('Drivers - Blogs'!$J$19-'Drivers - Blogs'!$J$14)/12)</f>
        <v>5303.030303030303</v>
      </c>
      <c r="C7" s="81">
        <f>(B7+('Drivers - Blogs'!$J$19-'Drivers - Blogs'!$J$14)/12)</f>
        <v>10606.060606060606</v>
      </c>
      <c r="D7" s="81">
        <f>(C7+('Drivers - Blogs'!$J$19-'Drivers - Blogs'!$J$14)/12)</f>
        <v>15909.090909090908</v>
      </c>
      <c r="E7" s="81">
        <f>(D7+('Drivers - Blogs'!$J$19-'Drivers - Blogs'!$J$14)/12)</f>
        <v>21212.121212121212</v>
      </c>
      <c r="F7" s="81">
        <f>(E7+('Drivers - Blogs'!$J$19-'Drivers - Blogs'!$J$14)/12)</f>
        <v>26515.151515151516</v>
      </c>
      <c r="G7" s="81">
        <f>(F7+('Drivers - Blogs'!$J$19-'Drivers - Blogs'!$J$14)/12)</f>
        <v>31818.18181818182</v>
      </c>
      <c r="H7" s="81">
        <f>(G7+('Drivers - Blogs'!$J$19-'Drivers - Blogs'!$J$14)/12)</f>
        <v>37121.21212121212</v>
      </c>
      <c r="I7" s="81">
        <f>(H7+('Drivers - Blogs'!$J$19-'Drivers - Blogs'!$J$14)/12)</f>
        <v>42424.242424242424</v>
      </c>
      <c r="J7" s="81">
        <f>(I7+('Drivers - Blogs'!$J$19-'Drivers - Blogs'!$J$14)/12)</f>
        <v>47727.27272727273</v>
      </c>
      <c r="K7" s="81">
        <f>(J7+('Drivers - Blogs'!$J$19-'Drivers - Blogs'!$J$14)/12)</f>
        <v>53030.30303030303</v>
      </c>
      <c r="L7" s="81">
        <f>(K7+('Drivers - Blogs'!$J$19-'Drivers - Blogs'!$J$14)/12)</f>
        <v>58333.333333333336</v>
      </c>
      <c r="M7" s="81">
        <f>(L7+('Drivers - Blogs'!$J$19-'Drivers - Blogs'!$J$14)/12)</f>
        <v>63636.36363636364</v>
      </c>
      <c r="N7" s="81">
        <f>(M7+('Drivers - Blogs'!$K$19-'Drivers - Blogs'!$J$19)/12)</f>
        <v>65757.57575757576</v>
      </c>
      <c r="O7" s="81">
        <f>(N7+('Drivers - Blogs'!$K$19-'Drivers - Blogs'!$J$19)/12)</f>
        <v>67878.78787878789</v>
      </c>
      <c r="P7" s="81">
        <f>(O7+('Drivers - Blogs'!$K$19-'Drivers - Blogs'!$J$19)/12)</f>
        <v>70000.00000000001</v>
      </c>
      <c r="Q7" s="81">
        <f>(P7+('Drivers - Blogs'!$K$19-'Drivers - Blogs'!$J$19)/12)</f>
        <v>72121.21212121214</v>
      </c>
      <c r="R7" s="81">
        <f>(Q7+('Drivers - Blogs'!$K$19-'Drivers - Blogs'!$J$19)/12)</f>
        <v>74242.42424242427</v>
      </c>
      <c r="S7" s="81">
        <f>(R7+('Drivers - Blogs'!$K$19-'Drivers - Blogs'!$J$19)/12)</f>
        <v>76363.6363636364</v>
      </c>
      <c r="T7" s="81">
        <f>(S7+('Drivers - Blogs'!$K$19-'Drivers - Blogs'!$J$19)/12)</f>
        <v>78484.84848484852</v>
      </c>
      <c r="U7" s="81">
        <f>(T7+('Drivers - Blogs'!$K$19-'Drivers - Blogs'!$J$19)/12)</f>
        <v>80606.06060606065</v>
      </c>
      <c r="V7" s="81">
        <f>(U7+('Drivers - Blogs'!$K$19-'Drivers - Blogs'!$J$19)/12)</f>
        <v>82727.27272727278</v>
      </c>
      <c r="W7" s="81">
        <f>(V7+('Drivers - Blogs'!$K$19-'Drivers - Blogs'!$J$19)/12)</f>
        <v>84848.4848484849</v>
      </c>
      <c r="X7" s="81">
        <f>(W7+('Drivers - Blogs'!$K$19-'Drivers - Blogs'!$J$19)/12)</f>
        <v>86969.69696969703</v>
      </c>
      <c r="Y7" s="81">
        <f>(X7+('Drivers - Blogs'!$K$19-'Drivers - Blogs'!$J$19)/12)</f>
        <v>89090.90909090916</v>
      </c>
      <c r="Z7" s="81">
        <f>(Y7+('Drivers - Blogs'!$L$19-'Drivers - Blogs'!$K$19)/12)</f>
        <v>90757.57575757583</v>
      </c>
      <c r="AA7" s="81">
        <f>(Z7+('Drivers - Blogs'!$L$19-'Drivers - Blogs'!$K$19)/12)</f>
        <v>92424.2424242425</v>
      </c>
      <c r="AB7" s="81">
        <f>(AA7+('Drivers - Blogs'!$L$19-'Drivers - Blogs'!$K$19)/12)</f>
        <v>94090.90909090918</v>
      </c>
      <c r="AC7" s="81">
        <f>(AB7+('Drivers - Blogs'!$L$19-'Drivers - Blogs'!$K$19)/12)</f>
        <v>95757.57575757585</v>
      </c>
      <c r="AD7" s="81">
        <f>(AC7+('Drivers - Blogs'!$L$19-'Drivers - Blogs'!$K$19)/12)</f>
        <v>97424.24242424252</v>
      </c>
      <c r="AE7" s="81">
        <f>(AD7+('Drivers - Blogs'!$L$19-'Drivers - Blogs'!$K$19)/12)</f>
        <v>99090.90909090919</v>
      </c>
      <c r="AF7" s="81">
        <f>(AE7+('Drivers - Blogs'!$L$19-'Drivers - Blogs'!$K$19)/12)</f>
        <v>100757.57575757586</v>
      </c>
      <c r="AG7" s="81">
        <f>(AF7+('Drivers - Blogs'!$L$19-'Drivers - Blogs'!$K$19)/12)</f>
        <v>102424.24242424253</v>
      </c>
      <c r="AH7" s="81">
        <f>(AG7+('Drivers - Blogs'!$L$19-'Drivers - Blogs'!$K$19)/12)</f>
        <v>104090.9090909092</v>
      </c>
      <c r="AI7" s="81">
        <f>(AH7+('Drivers - Blogs'!$L$19-'Drivers - Blogs'!$K$19)/12)</f>
        <v>105757.57575757588</v>
      </c>
      <c r="AJ7" s="81">
        <f>(AI7+('Drivers - Blogs'!$L$19-'Drivers - Blogs'!$K$19)/12)</f>
        <v>107424.24242424255</v>
      </c>
      <c r="AK7" s="81">
        <f>(AJ7+('Drivers - Blogs'!$L$19-'Drivers - Blogs'!$K$19)/12)</f>
        <v>109090.90909090922</v>
      </c>
    </row>
    <row r="8" spans="1:37" s="25" customFormat="1" ht="13.5" customHeight="1">
      <c r="A8" s="1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s="25" customFormat="1" ht="13.5" customHeight="1">
      <c r="A9" s="78" t="s">
        <v>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s="25" customFormat="1" ht="13.5" customHeight="1">
      <c r="A10" s="10" t="s">
        <v>87</v>
      </c>
      <c r="B10" s="81">
        <f>('Drivers - Blogs'!$B$16-'Drivers - Blogs'!$B$14)/12</f>
        <v>1749.9999999999998</v>
      </c>
      <c r="C10" s="81">
        <f>B10+('Drivers - Blogs'!$B$16-'Drivers - Blogs'!$B$14)/12</f>
        <v>3499.9999999999995</v>
      </c>
      <c r="D10" s="81">
        <f>C10+('Drivers - Blogs'!$B$16-'Drivers - Blogs'!$B$14)/12</f>
        <v>5249.999999999999</v>
      </c>
      <c r="E10" s="81">
        <f>D10+('Drivers - Blogs'!$B$16-'Drivers - Blogs'!$B$14)/12</f>
        <v>6999.999999999999</v>
      </c>
      <c r="F10" s="81">
        <f>E10+('Drivers - Blogs'!$B$16-'Drivers - Blogs'!$B$14)/12</f>
        <v>8749.999999999998</v>
      </c>
      <c r="G10" s="81">
        <f>F10+('Drivers - Blogs'!$B$16-'Drivers - Blogs'!$B$14)/12</f>
        <v>10499.999999999998</v>
      </c>
      <c r="H10" s="81">
        <f>G10+('Drivers - Blogs'!$B$16-'Drivers - Blogs'!$B$14)/12</f>
        <v>12249.999999999998</v>
      </c>
      <c r="I10" s="81">
        <f>H10+('Drivers - Blogs'!$B$16-'Drivers - Blogs'!$B$14)/12</f>
        <v>13999.999999999998</v>
      </c>
      <c r="J10" s="81">
        <f>I10+('Drivers - Blogs'!$B$16-'Drivers - Blogs'!$B$14)/12</f>
        <v>15749.999999999998</v>
      </c>
      <c r="K10" s="81">
        <f>J10+('Drivers - Blogs'!$B$16-'Drivers - Blogs'!$B$14)/12</f>
        <v>17499.999999999996</v>
      </c>
      <c r="L10" s="81">
        <f>K10+('Drivers - Blogs'!$B$16-'Drivers - Blogs'!$B$14)/12</f>
        <v>19249.999999999996</v>
      </c>
      <c r="M10" s="81">
        <f>L10+('Drivers - Blogs'!$B$16-'Drivers - Blogs'!$B$14)/12</f>
        <v>20999.999999999996</v>
      </c>
      <c r="N10" s="81">
        <f>M10+('Drivers - Blogs'!$C$16-'Drivers - Blogs'!$B$16)/12</f>
        <v>21699.999999999996</v>
      </c>
      <c r="O10" s="81">
        <f>N10+('Drivers - Blogs'!$C$16-'Drivers - Blogs'!$B$16)/12</f>
        <v>22399.999999999996</v>
      </c>
      <c r="P10" s="81">
        <f>O10+('Drivers - Blogs'!$C$16-'Drivers - Blogs'!$B$16)/12</f>
        <v>23099.999999999996</v>
      </c>
      <c r="Q10" s="81">
        <f>P10+('Drivers - Blogs'!$C$16-'Drivers - Blogs'!$B$16)/12</f>
        <v>23799.999999999996</v>
      </c>
      <c r="R10" s="81">
        <f>Q10+('Drivers - Blogs'!$C$16-'Drivers - Blogs'!$B$16)/12</f>
        <v>24499.999999999996</v>
      </c>
      <c r="S10" s="81">
        <f>R10+('Drivers - Blogs'!$C$16-'Drivers - Blogs'!$B$16)/12</f>
        <v>25199.999999999996</v>
      </c>
      <c r="T10" s="81">
        <f>S10+('Drivers - Blogs'!$C$16-'Drivers - Blogs'!$B$16)/12</f>
        <v>25899.999999999996</v>
      </c>
      <c r="U10" s="81">
        <f>T10+('Drivers - Blogs'!$C$16-'Drivers - Blogs'!$B$16)/12</f>
        <v>26599.999999999996</v>
      </c>
      <c r="V10" s="81">
        <f>U10+('Drivers - Blogs'!$C$16-'Drivers - Blogs'!$B$16)/12</f>
        <v>27299.999999999996</v>
      </c>
      <c r="W10" s="81">
        <f>V10+('Drivers - Blogs'!$C$16-'Drivers - Blogs'!$B$16)/12</f>
        <v>27999.999999999996</v>
      </c>
      <c r="X10" s="81">
        <f>W10+('Drivers - Blogs'!$C$16-'Drivers - Blogs'!$B$16)/12</f>
        <v>28699.999999999996</v>
      </c>
      <c r="Y10" s="81">
        <f>X10+('Drivers - Blogs'!$C$16-'Drivers - Blogs'!$B$16)/12</f>
        <v>29399.999999999996</v>
      </c>
      <c r="Z10" s="81">
        <f>Y10+('Drivers - Blogs'!$D$16-'Drivers - Blogs'!$C$16)/12</f>
        <v>29949.999999999996</v>
      </c>
      <c r="AA10" s="81">
        <f>Z10+('Drivers - Blogs'!$D$16-'Drivers - Blogs'!$C$16)/12</f>
        <v>30499.999999999996</v>
      </c>
      <c r="AB10" s="81">
        <f>AA10+('Drivers - Blogs'!$D$16-'Drivers - Blogs'!$C$16)/12</f>
        <v>31049.999999999996</v>
      </c>
      <c r="AC10" s="81">
        <f>AB10+('Drivers - Blogs'!$D$16-'Drivers - Blogs'!$C$16)/12</f>
        <v>31599.999999999996</v>
      </c>
      <c r="AD10" s="81">
        <f>AC10+('Drivers - Blogs'!$D$16-'Drivers - Blogs'!$C$16)/12</f>
        <v>32149.999999999996</v>
      </c>
      <c r="AE10" s="81">
        <f>AD10+('Drivers - Blogs'!$D$16-'Drivers - Blogs'!$C$16)/12</f>
        <v>32699.999999999996</v>
      </c>
      <c r="AF10" s="81">
        <f>AE10+('Drivers - Blogs'!$D$16-'Drivers - Blogs'!$C$16)/12</f>
        <v>33250</v>
      </c>
      <c r="AG10" s="81">
        <f>AF10+('Drivers - Blogs'!$D$16-'Drivers - Blogs'!$C$16)/12</f>
        <v>33800</v>
      </c>
      <c r="AH10" s="81">
        <f>AG10+('Drivers - Blogs'!$D$16-'Drivers - Blogs'!$C$16)/12</f>
        <v>34350</v>
      </c>
      <c r="AI10" s="81">
        <f>AH10+('Drivers - Blogs'!$D$16-'Drivers - Blogs'!$C$16)/12</f>
        <v>34900</v>
      </c>
      <c r="AJ10" s="81">
        <f>AI10+('Drivers - Blogs'!$D$16-'Drivers - Blogs'!$C$16)/12</f>
        <v>35450</v>
      </c>
      <c r="AK10" s="81">
        <f>AJ10+('Drivers - Blogs'!$D$16-'Drivers - Blogs'!$C$16)/12</f>
        <v>36000</v>
      </c>
    </row>
    <row r="11" spans="1:37" s="25" customFormat="1" ht="13.5" customHeight="1">
      <c r="A11" s="10" t="s">
        <v>88</v>
      </c>
      <c r="B11" s="81">
        <f>('Drivers - Blogs'!$F$16-'Drivers - Blogs'!$F$14)/12</f>
        <v>1009.6153846153846</v>
      </c>
      <c r="C11" s="81">
        <f>B11+('Drivers - Blogs'!$F$16-'Drivers - Blogs'!$F$14)/12</f>
        <v>2019.2307692307693</v>
      </c>
      <c r="D11" s="81">
        <f>C11+('Drivers - Blogs'!$F$16-'Drivers - Blogs'!$F$14)/12</f>
        <v>3028.846153846154</v>
      </c>
      <c r="E11" s="81">
        <f>D11+('Drivers - Blogs'!$F$16-'Drivers - Blogs'!$F$14)/12</f>
        <v>4038.4615384615386</v>
      </c>
      <c r="F11" s="81">
        <f>E11+('Drivers - Blogs'!$F$16-'Drivers - Blogs'!$F$14)/12</f>
        <v>5048.076923076923</v>
      </c>
      <c r="G11" s="81">
        <f>F11+('Drivers - Blogs'!$F$16-'Drivers - Blogs'!$F$14)/12</f>
        <v>6057.692307692308</v>
      </c>
      <c r="H11" s="81">
        <f>G11+('Drivers - Blogs'!$F$16-'Drivers - Blogs'!$F$14)/12</f>
        <v>7067.307692307692</v>
      </c>
      <c r="I11" s="81">
        <f>H11+('Drivers - Blogs'!$F$16-'Drivers - Blogs'!$F$14)/12</f>
        <v>8076.923076923077</v>
      </c>
      <c r="J11" s="81">
        <f>I11+('Drivers - Blogs'!$F$16-'Drivers - Blogs'!$F$14)/12</f>
        <v>9086.538461538461</v>
      </c>
      <c r="K11" s="81">
        <f>J11+('Drivers - Blogs'!$F$16-'Drivers - Blogs'!$F$14)/12</f>
        <v>10096.153846153846</v>
      </c>
      <c r="L11" s="81">
        <f>K11+('Drivers - Blogs'!$F$16-'Drivers - Blogs'!$F$14)/12</f>
        <v>11105.76923076923</v>
      </c>
      <c r="M11" s="81">
        <f>L11+('Drivers - Blogs'!$F$16-'Drivers - Blogs'!$F$14)/12</f>
        <v>12115.384615384615</v>
      </c>
      <c r="N11" s="81">
        <f>M11+('Drivers - Blogs'!$G$16-'Drivers - Blogs'!$F$16)/12</f>
        <v>12519.23076923077</v>
      </c>
      <c r="O11" s="81">
        <f>N11+('Drivers - Blogs'!$G$16-'Drivers - Blogs'!$F$16)/12</f>
        <v>12923.076923076924</v>
      </c>
      <c r="P11" s="81">
        <f>O11+('Drivers - Blogs'!$G$16-'Drivers - Blogs'!$F$16)/12</f>
        <v>13326.923076923078</v>
      </c>
      <c r="Q11" s="81">
        <f>P11+('Drivers - Blogs'!$G$16-'Drivers - Blogs'!$F$16)/12</f>
        <v>13730.769230769232</v>
      </c>
      <c r="R11" s="81">
        <f>Q11+('Drivers - Blogs'!$G$16-'Drivers - Blogs'!$F$16)/12</f>
        <v>14134.615384615387</v>
      </c>
      <c r="S11" s="81">
        <f>R11+('Drivers - Blogs'!$G$16-'Drivers - Blogs'!$F$16)/12</f>
        <v>14538.46153846154</v>
      </c>
      <c r="T11" s="81">
        <f>S11+('Drivers - Blogs'!$G$16-'Drivers - Blogs'!$F$16)/12</f>
        <v>14942.307692307695</v>
      </c>
      <c r="U11" s="81">
        <f>T11+('Drivers - Blogs'!$G$16-'Drivers - Blogs'!$F$16)/12</f>
        <v>15346.15384615385</v>
      </c>
      <c r="V11" s="81">
        <f>U11+('Drivers - Blogs'!$G$16-'Drivers - Blogs'!$F$16)/12</f>
        <v>15750.000000000004</v>
      </c>
      <c r="W11" s="81">
        <f>V11+('Drivers - Blogs'!$G$16-'Drivers - Blogs'!$F$16)/12</f>
        <v>16153.846153846158</v>
      </c>
      <c r="X11" s="81">
        <f>W11+('Drivers - Blogs'!$G$16-'Drivers - Blogs'!$F$16)/12</f>
        <v>16557.692307692312</v>
      </c>
      <c r="Y11" s="81">
        <f>X11+('Drivers - Blogs'!$G$16-'Drivers - Blogs'!$F$16)/12</f>
        <v>16961.538461538465</v>
      </c>
      <c r="Z11" s="81">
        <f>Y11+('Drivers - Blogs'!$H$16-'Drivers - Blogs'!$G$16)/12</f>
        <v>17278.846153846156</v>
      </c>
      <c r="AA11" s="81">
        <f>Z11+('Drivers - Blogs'!$H$16-'Drivers - Blogs'!$G$16)/12</f>
        <v>17596.153846153848</v>
      </c>
      <c r="AB11" s="81">
        <f>AA11+('Drivers - Blogs'!$H$16-'Drivers - Blogs'!$G$16)/12</f>
        <v>17913.46153846154</v>
      </c>
      <c r="AC11" s="81">
        <f>AB11+('Drivers - Blogs'!$H$16-'Drivers - Blogs'!$G$16)/12</f>
        <v>18230.76923076923</v>
      </c>
      <c r="AD11" s="81">
        <f>AC11+('Drivers - Blogs'!$H$16-'Drivers - Blogs'!$G$16)/12</f>
        <v>18548.076923076922</v>
      </c>
      <c r="AE11" s="81">
        <f>AD11+('Drivers - Blogs'!$H$16-'Drivers - Blogs'!$G$16)/12</f>
        <v>18865.384615384613</v>
      </c>
      <c r="AF11" s="81">
        <f>AE11+('Drivers - Blogs'!$H$16-'Drivers - Blogs'!$G$16)/12</f>
        <v>19182.692307692305</v>
      </c>
      <c r="AG11" s="81">
        <f>AF11+('Drivers - Blogs'!$H$16-'Drivers - Blogs'!$G$16)/12</f>
        <v>19499.999999999996</v>
      </c>
      <c r="AH11" s="81">
        <f>AG11+('Drivers - Blogs'!$H$16-'Drivers - Blogs'!$G$16)/12</f>
        <v>19817.307692307688</v>
      </c>
      <c r="AI11" s="81">
        <f>AH11+('Drivers - Blogs'!$H$16-'Drivers - Blogs'!$G$16)/12</f>
        <v>20134.61538461538</v>
      </c>
      <c r="AJ11" s="81">
        <f>AI11+('Drivers - Blogs'!$H$16-'Drivers - Blogs'!$G$16)/12</f>
        <v>20451.92307692307</v>
      </c>
      <c r="AK11" s="81">
        <f>AJ11+('Drivers - Blogs'!$H$16-'Drivers - Blogs'!$G$16)/12</f>
        <v>20769.230769230762</v>
      </c>
    </row>
    <row r="12" spans="1:37" s="25" customFormat="1" ht="13.5" customHeight="1">
      <c r="A12" s="214" t="s">
        <v>89</v>
      </c>
      <c r="B12" s="81">
        <f>('Drivers - Blogs'!$J$16-'Drivers - Blogs'!$J$14)/12</f>
        <v>441.9191919191919</v>
      </c>
      <c r="C12" s="81">
        <f>B12+('Drivers - Blogs'!$J$16-'Drivers - Blogs'!$J$14)/12</f>
        <v>883.8383838383838</v>
      </c>
      <c r="D12" s="81">
        <f>C12+('Drivers - Blogs'!$J$16-'Drivers - Blogs'!$J$14)/12</f>
        <v>1325.7575757575758</v>
      </c>
      <c r="E12" s="81">
        <f>D12+('Drivers - Blogs'!$J$16-'Drivers - Blogs'!$J$14)/12</f>
        <v>1767.6767676767677</v>
      </c>
      <c r="F12" s="81">
        <f>E12+('Drivers - Blogs'!$J$16-'Drivers - Blogs'!$J$14)/12</f>
        <v>2209.5959595959594</v>
      </c>
      <c r="G12" s="81">
        <f>F12+('Drivers - Blogs'!$J$16-'Drivers - Blogs'!$J$14)/12</f>
        <v>2651.515151515151</v>
      </c>
      <c r="H12" s="81">
        <f>G12+('Drivers - Blogs'!$J$16-'Drivers - Blogs'!$J$14)/12</f>
        <v>3093.4343434343427</v>
      </c>
      <c r="I12" s="81">
        <f>H12+('Drivers - Blogs'!$J$16-'Drivers - Blogs'!$J$14)/12</f>
        <v>3535.3535353535344</v>
      </c>
      <c r="J12" s="81">
        <f>I12+('Drivers - Blogs'!$J$16-'Drivers - Blogs'!$J$14)/12</f>
        <v>3977.272727272726</v>
      </c>
      <c r="K12" s="81">
        <f>J12+('Drivers - Blogs'!$J$16-'Drivers - Blogs'!$J$14)/12</f>
        <v>4419.191919191918</v>
      </c>
      <c r="L12" s="81">
        <f>K12+('Drivers - Blogs'!$J$16-'Drivers - Blogs'!$J$14)/12</f>
        <v>4861.1111111111095</v>
      </c>
      <c r="M12" s="81">
        <f>L12+('Drivers - Blogs'!$J$16-'Drivers - Blogs'!$J$14)/12</f>
        <v>5303.030303030301</v>
      </c>
      <c r="N12" s="81">
        <f>M12+('Drivers - Blogs'!$K$16-'Drivers - Blogs'!$J$16)/12</f>
        <v>5479.797979797978</v>
      </c>
      <c r="O12" s="81">
        <f>N12+('Drivers - Blogs'!$K$16-'Drivers - Blogs'!$J$16)/12</f>
        <v>5656.5656565656545</v>
      </c>
      <c r="P12" s="81">
        <f>O12+('Drivers - Blogs'!$K$16-'Drivers - Blogs'!$J$16)/12</f>
        <v>5833.333333333331</v>
      </c>
      <c r="Q12" s="81">
        <f>P12+('Drivers - Blogs'!$K$16-'Drivers - Blogs'!$J$16)/12</f>
        <v>6010.101010101008</v>
      </c>
      <c r="R12" s="81">
        <f>Q12+('Drivers - Blogs'!$K$16-'Drivers - Blogs'!$J$16)/12</f>
        <v>6186.868686868685</v>
      </c>
      <c r="S12" s="81">
        <f>R12+('Drivers - Blogs'!$K$16-'Drivers - Blogs'!$J$16)/12</f>
        <v>6363.636363636361</v>
      </c>
      <c r="T12" s="81">
        <f>S12+('Drivers - Blogs'!$K$16-'Drivers - Blogs'!$J$16)/12</f>
        <v>6540.404040404038</v>
      </c>
      <c r="U12" s="81">
        <f>T12+('Drivers - Blogs'!$K$16-'Drivers - Blogs'!$J$16)/12</f>
        <v>6717.171717171715</v>
      </c>
      <c r="V12" s="81">
        <f>U12+('Drivers - Blogs'!$K$16-'Drivers - Blogs'!$J$16)/12</f>
        <v>6893.939393939391</v>
      </c>
      <c r="W12" s="81">
        <f>V12+('Drivers - Blogs'!$K$16-'Drivers - Blogs'!$J$16)/12</f>
        <v>7070.707070707068</v>
      </c>
      <c r="X12" s="81">
        <f>W12+('Drivers - Blogs'!$K$16-'Drivers - Blogs'!$J$16)/12</f>
        <v>7247.474747474745</v>
      </c>
      <c r="Y12" s="81">
        <f>X12+('Drivers - Blogs'!$K$16-'Drivers - Blogs'!$J$16)/12</f>
        <v>7424.242424242421</v>
      </c>
      <c r="Z12" s="81">
        <f>Y12+('Drivers - Blogs'!$L$16-'Drivers - Blogs'!$K$16)/12</f>
        <v>7563.13131313131</v>
      </c>
      <c r="AA12" s="81">
        <f>Z12+('Drivers - Blogs'!$L$16-'Drivers - Blogs'!$K$16)/12</f>
        <v>7702.020202020199</v>
      </c>
      <c r="AB12" s="81">
        <f>AA12+('Drivers - Blogs'!$L$16-'Drivers - Blogs'!$K$16)/12</f>
        <v>7840.909090909087</v>
      </c>
      <c r="AC12" s="81">
        <f>AB12+('Drivers - Blogs'!$L$16-'Drivers - Blogs'!$K$16)/12</f>
        <v>7979.797979797976</v>
      </c>
      <c r="AD12" s="81">
        <f>AC12+('Drivers - Blogs'!$L$16-'Drivers - Blogs'!$K$16)/12</f>
        <v>8118.686868686865</v>
      </c>
      <c r="AE12" s="81">
        <f>AD12+('Drivers - Blogs'!$L$16-'Drivers - Blogs'!$K$16)/12</f>
        <v>8257.575757575754</v>
      </c>
      <c r="AF12" s="81">
        <f>AE12+('Drivers - Blogs'!$L$16-'Drivers - Blogs'!$K$16)/12</f>
        <v>8396.464646464643</v>
      </c>
      <c r="AG12" s="81">
        <f>AF12+('Drivers - Blogs'!$L$16-'Drivers - Blogs'!$K$16)/12</f>
        <v>8535.353535353532</v>
      </c>
      <c r="AH12" s="81">
        <f>AG12+('Drivers - Blogs'!$L$16-'Drivers - Blogs'!$K$16)/12</f>
        <v>8674.24242424242</v>
      </c>
      <c r="AI12" s="81">
        <f>AH12+('Drivers - Blogs'!$L$16-'Drivers - Blogs'!$K$16)/12</f>
        <v>8813.131313131309</v>
      </c>
      <c r="AJ12" s="81">
        <f>AI12+('Drivers - Blogs'!$L$16-'Drivers - Blogs'!$K$16)/12</f>
        <v>8952.020202020198</v>
      </c>
      <c r="AK12" s="81">
        <f>AJ12+('Drivers - Blogs'!$L$16-'Drivers - Blogs'!$K$16)/12</f>
        <v>9090.909090909086</v>
      </c>
    </row>
    <row r="13" spans="1:37" s="25" customFormat="1" ht="13.5" customHeight="1">
      <c r="A13" s="1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</row>
    <row r="14" spans="1:37" ht="13.5" customHeight="1">
      <c r="A14" s="78" t="s">
        <v>12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3.5" customHeight="1">
      <c r="A15" s="10" t="s">
        <v>87</v>
      </c>
      <c r="B15" s="79">
        <f>B5*'Drivers - Blogs'!$D$22</f>
        <v>138600</v>
      </c>
      <c r="C15" s="79">
        <f>C5*'Drivers - Blogs'!$D$22</f>
        <v>277200</v>
      </c>
      <c r="D15" s="79">
        <f>D5*'Drivers - Blogs'!$D$22</f>
        <v>415799.99999999994</v>
      </c>
      <c r="E15" s="79">
        <f>E5*'Drivers - Blogs'!$D$22</f>
        <v>554400</v>
      </c>
      <c r="F15" s="79">
        <f>F5*'Drivers - Blogs'!$D$22</f>
        <v>693000</v>
      </c>
      <c r="G15" s="79">
        <f>G5*'Drivers - Blogs'!$D$22</f>
        <v>831600</v>
      </c>
      <c r="H15" s="79">
        <f>H5*'Drivers - Blogs'!$D$22</f>
        <v>970199.9999999999</v>
      </c>
      <c r="I15" s="79">
        <f>I5*'Drivers - Blogs'!$D$22</f>
        <v>1108800</v>
      </c>
      <c r="J15" s="79">
        <f>J5*'Drivers - Blogs'!$D$22</f>
        <v>1247400</v>
      </c>
      <c r="K15" s="79">
        <f>K5*'Drivers - Blogs'!$D$22</f>
        <v>1386000</v>
      </c>
      <c r="L15" s="79">
        <f>L5*'Drivers - Blogs'!$D$22</f>
        <v>1524600</v>
      </c>
      <c r="M15" s="79">
        <f>M5*'Drivers - Blogs'!$D$22</f>
        <v>1663200</v>
      </c>
      <c r="N15" s="79">
        <f>N5*'Drivers - Blogs'!$D$22</f>
        <v>1699236</v>
      </c>
      <c r="O15" s="79">
        <f>O5*'Drivers - Blogs'!$D$22</f>
        <v>1735272.0000000002</v>
      </c>
      <c r="P15" s="79">
        <f>P5*'Drivers - Blogs'!$D$22</f>
        <v>1771308.0000000002</v>
      </c>
      <c r="Q15" s="79">
        <f>Q5*'Drivers - Blogs'!$D$22</f>
        <v>1807344.0000000002</v>
      </c>
      <c r="R15" s="79">
        <f>R5*'Drivers - Blogs'!$D$22</f>
        <v>1843380.0000000002</v>
      </c>
      <c r="S15" s="79">
        <f>S5*'Drivers - Blogs'!$D$22</f>
        <v>1879416.0000000002</v>
      </c>
      <c r="T15" s="79">
        <f>T5*'Drivers - Blogs'!$D$22</f>
        <v>1915452.0000000002</v>
      </c>
      <c r="U15" s="79">
        <f>U5*'Drivers - Blogs'!$D$22</f>
        <v>1951488.0000000002</v>
      </c>
      <c r="V15" s="79">
        <f>V5*'Drivers - Blogs'!$D$22</f>
        <v>1987524.0000000002</v>
      </c>
      <c r="W15" s="79">
        <f>W5*'Drivers - Blogs'!$D$22</f>
        <v>2023560.0000000002</v>
      </c>
      <c r="X15" s="79">
        <f>X5*'Drivers - Blogs'!$D$22</f>
        <v>2059596.0000000002</v>
      </c>
      <c r="Y15" s="79">
        <f>Y5*'Drivers - Blogs'!$D$22</f>
        <v>2095632.0000000002</v>
      </c>
      <c r="Z15" s="79">
        <f>Z5*'Drivers - Blogs'!$D$22</f>
        <v>2134836</v>
      </c>
      <c r="AA15" s="79">
        <f>AA5*'Drivers - Blogs'!$D$22</f>
        <v>2174040</v>
      </c>
      <c r="AB15" s="79">
        <f>AB5*'Drivers - Blogs'!$D$22</f>
        <v>2213244</v>
      </c>
      <c r="AC15" s="79">
        <f>AC5*'Drivers - Blogs'!$D$22</f>
        <v>2252448</v>
      </c>
      <c r="AD15" s="79">
        <f>AD5*'Drivers - Blogs'!$D$22</f>
        <v>2291652</v>
      </c>
      <c r="AE15" s="79">
        <f>AE5*'Drivers - Blogs'!$D$22</f>
        <v>2330856</v>
      </c>
      <c r="AF15" s="79">
        <f>AF5*'Drivers - Blogs'!$D$22</f>
        <v>2370060</v>
      </c>
      <c r="AG15" s="79">
        <f>AG5*'Drivers - Blogs'!$D$22</f>
        <v>2409264</v>
      </c>
      <c r="AH15" s="79">
        <f>AH5*'Drivers - Blogs'!$D$22</f>
        <v>2448468</v>
      </c>
      <c r="AI15" s="79">
        <f>AI5*'Drivers - Blogs'!$D$22</f>
        <v>2487672</v>
      </c>
      <c r="AJ15" s="79">
        <f>AJ5*'Drivers - Blogs'!$D$22</f>
        <v>2526876</v>
      </c>
      <c r="AK15" s="79">
        <f>AK5*'Drivers - Blogs'!$D$22</f>
        <v>2566080</v>
      </c>
    </row>
    <row r="16" spans="1:37" ht="13.5" customHeight="1">
      <c r="A16" s="10" t="s">
        <v>88</v>
      </c>
      <c r="B16" s="79">
        <f>B6*'Drivers - Blogs'!$H$22</f>
        <v>79961.53846153847</v>
      </c>
      <c r="C16" s="79">
        <f>C6*'Drivers - Blogs'!$H$22</f>
        <v>159923.07692307694</v>
      </c>
      <c r="D16" s="79">
        <f>D6*'Drivers - Blogs'!$H$22</f>
        <v>239884.61538461538</v>
      </c>
      <c r="E16" s="79">
        <f>E6*'Drivers - Blogs'!$H$22</f>
        <v>319846.1538461539</v>
      </c>
      <c r="F16" s="79">
        <f>F6*'Drivers - Blogs'!$H$22</f>
        <v>399807.69230769237</v>
      </c>
      <c r="G16" s="79">
        <f>G6*'Drivers - Blogs'!$H$22</f>
        <v>479769.23076923075</v>
      </c>
      <c r="H16" s="79">
        <f>H6*'Drivers - Blogs'!$H$22</f>
        <v>559730.7692307692</v>
      </c>
      <c r="I16" s="79">
        <f>I6*'Drivers - Blogs'!$H$22</f>
        <v>639692.3076923076</v>
      </c>
      <c r="J16" s="79">
        <f>J6*'Drivers - Blogs'!$H$22</f>
        <v>719653.8461538461</v>
      </c>
      <c r="K16" s="79">
        <f>K6*'Drivers - Blogs'!$H$22</f>
        <v>799615.3846153845</v>
      </c>
      <c r="L16" s="79">
        <f>L6*'Drivers - Blogs'!$H$22</f>
        <v>879576.923076923</v>
      </c>
      <c r="M16" s="79">
        <f>M6*'Drivers - Blogs'!$H$22</f>
        <v>959538.4615384615</v>
      </c>
      <c r="N16" s="79">
        <f>N6*'Drivers - Blogs'!$H$22</f>
        <v>1008936.923076923</v>
      </c>
      <c r="O16" s="79">
        <f>O6*'Drivers - Blogs'!$H$22</f>
        <v>1058335.3846153845</v>
      </c>
      <c r="P16" s="79">
        <f>P6*'Drivers - Blogs'!$H$22</f>
        <v>1107733.846153846</v>
      </c>
      <c r="Q16" s="79">
        <f>Q6*'Drivers - Blogs'!$H$22</f>
        <v>1157132.3076923075</v>
      </c>
      <c r="R16" s="79">
        <f>R6*'Drivers - Blogs'!$H$22</f>
        <v>1206530.769230769</v>
      </c>
      <c r="S16" s="79">
        <f>S6*'Drivers - Blogs'!$H$22</f>
        <v>1255929.2307692305</v>
      </c>
      <c r="T16" s="79">
        <f>T6*'Drivers - Blogs'!$H$22</f>
        <v>1305327.692307692</v>
      </c>
      <c r="U16" s="79">
        <f>U6*'Drivers - Blogs'!$H$22</f>
        <v>1354726.1538461535</v>
      </c>
      <c r="V16" s="79">
        <f>V6*'Drivers - Blogs'!$H$22</f>
        <v>1404124.6153846148</v>
      </c>
      <c r="W16" s="79">
        <f>W6*'Drivers - Blogs'!$H$22</f>
        <v>1453523.0769230763</v>
      </c>
      <c r="X16" s="79">
        <f>X6*'Drivers - Blogs'!$H$22</f>
        <v>1502921.5384615378</v>
      </c>
      <c r="Y16" s="79">
        <f>Y6*'Drivers - Blogs'!$H$22</f>
        <v>1552319.9999999993</v>
      </c>
      <c r="Z16" s="79">
        <f>Z6*'Drivers - Blogs'!$H$22</f>
        <v>1581359.9999999993</v>
      </c>
      <c r="AA16" s="79">
        <f>AA6*'Drivers - Blogs'!$H$22</f>
        <v>1610399.9999999993</v>
      </c>
      <c r="AB16" s="79">
        <f>AB6*'Drivers - Blogs'!$H$22</f>
        <v>1639439.9999999993</v>
      </c>
      <c r="AC16" s="79">
        <f>AC6*'Drivers - Blogs'!$H$22</f>
        <v>1668479.9999999993</v>
      </c>
      <c r="AD16" s="79">
        <f>AD6*'Drivers - Blogs'!$H$22</f>
        <v>1697519.9999999993</v>
      </c>
      <c r="AE16" s="79">
        <f>AE6*'Drivers - Blogs'!$H$22</f>
        <v>1726559.9999999993</v>
      </c>
      <c r="AF16" s="79">
        <f>AF6*'Drivers - Blogs'!$H$22</f>
        <v>1755599.9999999993</v>
      </c>
      <c r="AG16" s="79">
        <f>AG6*'Drivers - Blogs'!$H$22</f>
        <v>1784639.9999999993</v>
      </c>
      <c r="AH16" s="79">
        <f>AH6*'Drivers - Blogs'!$H$22</f>
        <v>1813679.9999999993</v>
      </c>
      <c r="AI16" s="79">
        <f>AI6*'Drivers - Blogs'!$H$22</f>
        <v>1842719.9999999993</v>
      </c>
      <c r="AJ16" s="79">
        <f>AJ6*'Drivers - Blogs'!$H$22</f>
        <v>1871759.9999999993</v>
      </c>
      <c r="AK16" s="79">
        <f>AK6*'Drivers - Blogs'!$H$22</f>
        <v>1900799.9999999993</v>
      </c>
    </row>
    <row r="17" spans="1:37" s="25" customFormat="1" ht="13.5" customHeight="1">
      <c r="A17" s="214" t="s">
        <v>89</v>
      </c>
      <c r="B17" s="217">
        <f>B7*'Drivers - Blogs'!$L$22</f>
        <v>35000</v>
      </c>
      <c r="C17" s="217">
        <f>C7*'Drivers - Blogs'!$L$22</f>
        <v>70000</v>
      </c>
      <c r="D17" s="217">
        <f>D7*'Drivers - Blogs'!$L$22</f>
        <v>105000</v>
      </c>
      <c r="E17" s="217">
        <f>E7*'Drivers - Blogs'!$L$22</f>
        <v>140000</v>
      </c>
      <c r="F17" s="217">
        <f>F7*'Drivers - Blogs'!$L$22</f>
        <v>175000.00000000003</v>
      </c>
      <c r="G17" s="217">
        <f>G7*'Drivers - Blogs'!$L$22</f>
        <v>210000.00000000003</v>
      </c>
      <c r="H17" s="217">
        <f>H7*'Drivers - Blogs'!$L$22</f>
        <v>245000</v>
      </c>
      <c r="I17" s="217">
        <f>I7*'Drivers - Blogs'!$L$22</f>
        <v>280000</v>
      </c>
      <c r="J17" s="217">
        <f>J7*'Drivers - Blogs'!$L$22</f>
        <v>315000.00000000006</v>
      </c>
      <c r="K17" s="217">
        <f>K7*'Drivers - Blogs'!$L$22</f>
        <v>350000.00000000006</v>
      </c>
      <c r="L17" s="217">
        <f>L7*'Drivers - Blogs'!$L$22</f>
        <v>385000.00000000006</v>
      </c>
      <c r="M17" s="217">
        <f>M7*'Drivers - Blogs'!$L$22</f>
        <v>420000.00000000006</v>
      </c>
      <c r="N17" s="217">
        <f>N7*'Drivers - Blogs'!$L$22</f>
        <v>434000.00000000006</v>
      </c>
      <c r="O17" s="217">
        <f>O7*'Drivers - Blogs'!$L$22</f>
        <v>448000.0000000001</v>
      </c>
      <c r="P17" s="217">
        <f>P7*'Drivers - Blogs'!$L$22</f>
        <v>462000.0000000001</v>
      </c>
      <c r="Q17" s="217">
        <f>Q7*'Drivers - Blogs'!$L$22</f>
        <v>476000.0000000002</v>
      </c>
      <c r="R17" s="217">
        <f>R7*'Drivers - Blogs'!$L$22</f>
        <v>490000.00000000023</v>
      </c>
      <c r="S17" s="217">
        <f>S7*'Drivers - Blogs'!$L$22</f>
        <v>504000.00000000023</v>
      </c>
      <c r="T17" s="217">
        <f>T7*'Drivers - Blogs'!$L$22</f>
        <v>518000.0000000003</v>
      </c>
      <c r="U17" s="217">
        <f>U7*'Drivers - Blogs'!$L$22</f>
        <v>532000.0000000003</v>
      </c>
      <c r="V17" s="217">
        <f>V7*'Drivers - Blogs'!$L$22</f>
        <v>546000.0000000003</v>
      </c>
      <c r="W17" s="217">
        <f>W7*'Drivers - Blogs'!$L$22</f>
        <v>560000.0000000005</v>
      </c>
      <c r="X17" s="217">
        <f>X7*'Drivers - Blogs'!$L$22</f>
        <v>574000.0000000005</v>
      </c>
      <c r="Y17" s="217">
        <f>Y7*'Drivers - Blogs'!$L$22</f>
        <v>588000.0000000005</v>
      </c>
      <c r="Z17" s="217">
        <f>Z7*'Drivers - Blogs'!$L$22</f>
        <v>599000.0000000006</v>
      </c>
      <c r="AA17" s="217">
        <f>AA7*'Drivers - Blogs'!$L$22</f>
        <v>610000.0000000006</v>
      </c>
      <c r="AB17" s="217">
        <f>AB7*'Drivers - Blogs'!$L$22</f>
        <v>621000.0000000006</v>
      </c>
      <c r="AC17" s="217">
        <f>AC7*'Drivers - Blogs'!$L$22</f>
        <v>632000.0000000007</v>
      </c>
      <c r="AD17" s="217">
        <f>AD7*'Drivers - Blogs'!$L$22</f>
        <v>643000.0000000007</v>
      </c>
      <c r="AE17" s="217">
        <f>AE7*'Drivers - Blogs'!$L$22</f>
        <v>654000.0000000007</v>
      </c>
      <c r="AF17" s="217">
        <f>AF7*'Drivers - Blogs'!$L$22</f>
        <v>665000.0000000007</v>
      </c>
      <c r="AG17" s="217">
        <f>AG7*'Drivers - Blogs'!$L$22</f>
        <v>676000.0000000008</v>
      </c>
      <c r="AH17" s="217">
        <f>AH7*'Drivers - Blogs'!$L$22</f>
        <v>687000.0000000008</v>
      </c>
      <c r="AI17" s="217">
        <f>AI7*'Drivers - Blogs'!$L$22</f>
        <v>698000.0000000008</v>
      </c>
      <c r="AJ17" s="217">
        <f>AJ7*'Drivers - Blogs'!$L$22</f>
        <v>709000.0000000008</v>
      </c>
      <c r="AK17" s="217">
        <f>AK7*'Drivers - Blogs'!$L$22</f>
        <v>720000.0000000009</v>
      </c>
    </row>
    <row r="18" spans="1:37" ht="13.5">
      <c r="A18" s="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3.5">
      <c r="A19" s="78" t="s">
        <v>24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3.5">
      <c r="A20" s="64" t="s">
        <v>87</v>
      </c>
      <c r="B20" s="76">
        <f>B15*'Drivers - Blogs'!$B$29/1000</f>
        <v>1663.2</v>
      </c>
      <c r="C20" s="76">
        <f>C15*'Drivers - Blogs'!$B$29/1000</f>
        <v>3326.4</v>
      </c>
      <c r="D20" s="76">
        <f>D15*'Drivers - Blogs'!$B$29/1000</f>
        <v>4989.599999999999</v>
      </c>
      <c r="E20" s="76">
        <f>E15*'Drivers - Blogs'!$B$29/1000</f>
        <v>6652.8</v>
      </c>
      <c r="F20" s="76">
        <f>F15*'Drivers - Blogs'!$B$29/1000</f>
        <v>8316</v>
      </c>
      <c r="G20" s="76">
        <f>G15*'Drivers - Blogs'!$B$29/1000</f>
        <v>9979.2</v>
      </c>
      <c r="H20" s="76">
        <f>H15*'Drivers - Blogs'!$B$29/1000</f>
        <v>11642.399999999998</v>
      </c>
      <c r="I20" s="76">
        <f>I15*'Drivers - Blogs'!$B$29/1000</f>
        <v>13305.6</v>
      </c>
      <c r="J20" s="76">
        <f>J15*'Drivers - Blogs'!$B$29/1000</f>
        <v>14968.8</v>
      </c>
      <c r="K20" s="76">
        <f>K15*'Drivers - Blogs'!$B$29/1000</f>
        <v>16632</v>
      </c>
      <c r="L20" s="76">
        <f>L15*'Drivers - Blogs'!$B$29/1000</f>
        <v>18295.2</v>
      </c>
      <c r="M20" s="76">
        <f>M15*'Drivers - Blogs'!$B$29/1000</f>
        <v>19958.4</v>
      </c>
      <c r="N20" s="76">
        <f>N15*'Drivers - Blogs'!$C$29/1000</f>
        <v>20390.832</v>
      </c>
      <c r="O20" s="76">
        <f>O15*'Drivers - Blogs'!$C$29/1000</f>
        <v>20823.264000000003</v>
      </c>
      <c r="P20" s="76">
        <f>P15*'Drivers - Blogs'!$C$29/1000</f>
        <v>21255.696000000004</v>
      </c>
      <c r="Q20" s="76">
        <f>Q15*'Drivers - Blogs'!$C$29/1000</f>
        <v>21688.128000000004</v>
      </c>
      <c r="R20" s="76">
        <f>R15*'Drivers - Blogs'!$C$29/1000</f>
        <v>22120.560000000005</v>
      </c>
      <c r="S20" s="76">
        <f>S15*'Drivers - Blogs'!$C$29/1000</f>
        <v>22552.992000000002</v>
      </c>
      <c r="T20" s="76">
        <f>T15*'Drivers - Blogs'!$C$29/1000</f>
        <v>22985.424000000003</v>
      </c>
      <c r="U20" s="76">
        <f>U15*'Drivers - Blogs'!$C$29/1000</f>
        <v>23417.856000000003</v>
      </c>
      <c r="V20" s="76">
        <f>V15*'Drivers - Blogs'!$C$29/1000</f>
        <v>23850.288000000004</v>
      </c>
      <c r="W20" s="76">
        <f>W15*'Drivers - Blogs'!$C$29/1000</f>
        <v>24282.720000000005</v>
      </c>
      <c r="X20" s="76">
        <f>X15*'Drivers - Blogs'!$C$29/1000</f>
        <v>24715.152000000006</v>
      </c>
      <c r="Y20" s="76">
        <f>Y15*'Drivers - Blogs'!$C$29/1000</f>
        <v>25147.584000000003</v>
      </c>
      <c r="Z20" s="76">
        <f>Z15*'Drivers - Blogs'!$D$29/1000</f>
        <v>25618.032</v>
      </c>
      <c r="AA20" s="76">
        <f>AA15*'Drivers - Blogs'!$D$29/1000</f>
        <v>26088.48</v>
      </c>
      <c r="AB20" s="76">
        <f>AB15*'Drivers - Blogs'!$D$29/1000</f>
        <v>26558.928</v>
      </c>
      <c r="AC20" s="76">
        <f>AC15*'Drivers - Blogs'!$D$29/1000</f>
        <v>27029.376</v>
      </c>
      <c r="AD20" s="76">
        <f>AD15*'Drivers - Blogs'!$D$29/1000</f>
        <v>27499.824</v>
      </c>
      <c r="AE20" s="76">
        <f>AE15*'Drivers - Blogs'!$D$29/1000</f>
        <v>27970.272</v>
      </c>
      <c r="AF20" s="76">
        <f>AF15*'Drivers - Blogs'!$D$29/1000</f>
        <v>28440.72</v>
      </c>
      <c r="AG20" s="76">
        <f>AG15*'Drivers - Blogs'!$D$29/1000</f>
        <v>28911.168</v>
      </c>
      <c r="AH20" s="76">
        <f>AH15*'Drivers - Blogs'!$D$29/1000</f>
        <v>29381.616</v>
      </c>
      <c r="AI20" s="76">
        <f>AI15*'Drivers - Blogs'!$D$29/1000</f>
        <v>29852.064</v>
      </c>
      <c r="AJ20" s="76">
        <f>AJ15*'Drivers - Blogs'!$D$29/1000</f>
        <v>30322.512</v>
      </c>
      <c r="AK20" s="76">
        <f>AK15*'Drivers - Blogs'!$D$29/1000</f>
        <v>30792.96</v>
      </c>
    </row>
    <row r="21" spans="1:37" s="76" customFormat="1" ht="13.5">
      <c r="A21" s="64" t="s">
        <v>88</v>
      </c>
      <c r="B21" s="76">
        <f>B16*'Drivers - Blogs'!$F$29/1000</f>
        <v>959.5384615384617</v>
      </c>
      <c r="C21" s="76">
        <f>C16*'Drivers - Blogs'!$F$29/1000</f>
        <v>1919.0769230769233</v>
      </c>
      <c r="D21" s="76">
        <f>D16*'Drivers - Blogs'!$F$29/1000</f>
        <v>2878.6153846153843</v>
      </c>
      <c r="E21" s="76">
        <f>E16*'Drivers - Blogs'!$F$29/1000</f>
        <v>3838.1538461538466</v>
      </c>
      <c r="F21" s="76">
        <f>F16*'Drivers - Blogs'!$F$29/1000</f>
        <v>4797.692307692308</v>
      </c>
      <c r="G21" s="76">
        <f>G16*'Drivers - Blogs'!$F$29/1000</f>
        <v>5757.230769230769</v>
      </c>
      <c r="H21" s="76">
        <f>H16*'Drivers - Blogs'!$F$29/1000</f>
        <v>6716.769230769231</v>
      </c>
      <c r="I21" s="76">
        <f>I16*'Drivers - Blogs'!$F$29/1000</f>
        <v>7676.307692307692</v>
      </c>
      <c r="J21" s="76">
        <f>J16*'Drivers - Blogs'!$F$29/1000</f>
        <v>8635.846153846154</v>
      </c>
      <c r="K21" s="76">
        <f>K16*'Drivers - Blogs'!$F$29/1000</f>
        <v>9595.384615384613</v>
      </c>
      <c r="L21" s="76">
        <f>L16*'Drivers - Blogs'!$F$29/1000</f>
        <v>10554.923076923076</v>
      </c>
      <c r="M21" s="76">
        <f>M16*'Drivers - Blogs'!$F$29/1000</f>
        <v>11514.461538461537</v>
      </c>
      <c r="N21" s="76">
        <f>N16*'Drivers - Blogs'!$G$29/1000</f>
        <v>12107.243076923076</v>
      </c>
      <c r="O21" s="76">
        <f>O16*'Drivers - Blogs'!$G$29/1000</f>
        <v>12700.024615384615</v>
      </c>
      <c r="P21" s="76">
        <f>P16*'Drivers - Blogs'!$G$29/1000</f>
        <v>13292.806153846152</v>
      </c>
      <c r="Q21" s="76">
        <f>Q16*'Drivers - Blogs'!$G$29/1000</f>
        <v>13885.58769230769</v>
      </c>
      <c r="R21" s="76">
        <f>R16*'Drivers - Blogs'!$G$29/1000</f>
        <v>14478.369230769229</v>
      </c>
      <c r="S21" s="76">
        <f>S16*'Drivers - Blogs'!$G$29/1000</f>
        <v>15071.150769230766</v>
      </c>
      <c r="T21" s="76">
        <f>T16*'Drivers - Blogs'!$G$29/1000</f>
        <v>15663.932307692305</v>
      </c>
      <c r="U21" s="76">
        <f>U16*'Drivers - Blogs'!$G$29/1000</f>
        <v>16256.713846153842</v>
      </c>
      <c r="V21" s="76">
        <f>V16*'Drivers - Blogs'!$G$29/1000</f>
        <v>16849.495384615377</v>
      </c>
      <c r="W21" s="76">
        <f>W16*'Drivers - Blogs'!$G$29/1000</f>
        <v>17442.276923076915</v>
      </c>
      <c r="X21" s="76">
        <f>X16*'Drivers - Blogs'!$G$29/1000</f>
        <v>18035.058461538454</v>
      </c>
      <c r="Y21" s="76">
        <f>Y16*'Drivers - Blogs'!$G$29/1000</f>
        <v>18627.839999999993</v>
      </c>
      <c r="Z21" s="76">
        <f>Z16*'Drivers - Blogs'!$H$29/1000</f>
        <v>18976.319999999992</v>
      </c>
      <c r="AA21" s="76">
        <f>AA16*'Drivers - Blogs'!$H$29/1000</f>
        <v>19324.799999999992</v>
      </c>
      <c r="AB21" s="76">
        <f>AB16*'Drivers - Blogs'!$H$29/1000</f>
        <v>19673.27999999999</v>
      </c>
      <c r="AC21" s="76">
        <f>AC16*'Drivers - Blogs'!$H$29/1000</f>
        <v>20021.75999999999</v>
      </c>
      <c r="AD21" s="76">
        <f>AD16*'Drivers - Blogs'!$H$29/1000</f>
        <v>20370.239999999994</v>
      </c>
      <c r="AE21" s="76">
        <f>AE16*'Drivers - Blogs'!$H$29/1000</f>
        <v>20718.719999999994</v>
      </c>
      <c r="AF21" s="76">
        <f>AF16*'Drivers - Blogs'!$H$29/1000</f>
        <v>21067.199999999993</v>
      </c>
      <c r="AG21" s="76">
        <f>AG16*'Drivers - Blogs'!$H$29/1000</f>
        <v>21415.679999999993</v>
      </c>
      <c r="AH21" s="76">
        <f>AH16*'Drivers - Blogs'!$H$29/1000</f>
        <v>21764.159999999993</v>
      </c>
      <c r="AI21" s="76">
        <f>AI16*'Drivers - Blogs'!$H$29/1000</f>
        <v>22112.639999999992</v>
      </c>
      <c r="AJ21" s="76">
        <f>AJ16*'Drivers - Blogs'!$H$29/1000</f>
        <v>22461.11999999999</v>
      </c>
      <c r="AK21" s="76">
        <f>AK16*'Drivers - Blogs'!$H$29/1000</f>
        <v>22809.59999999999</v>
      </c>
    </row>
    <row r="22" spans="1:37" s="46" customFormat="1" ht="13.5">
      <c r="A22" s="215" t="s">
        <v>89</v>
      </c>
      <c r="B22" s="46">
        <f>B17*'Drivers - Blogs'!$J$29/1000</f>
        <v>420</v>
      </c>
      <c r="C22" s="46">
        <f>C17*'Drivers - Blogs'!$J$29/1000</f>
        <v>840</v>
      </c>
      <c r="D22" s="46">
        <f>D17*'Drivers - Blogs'!$J$29/1000</f>
        <v>1260</v>
      </c>
      <c r="E22" s="46">
        <f>E17*'Drivers - Blogs'!$J$29/1000</f>
        <v>1680</v>
      </c>
      <c r="F22" s="46">
        <f>F17*'Drivers - Blogs'!$J$29/1000</f>
        <v>2100.0000000000005</v>
      </c>
      <c r="G22" s="46">
        <f>G17*'Drivers - Blogs'!$J$29/1000</f>
        <v>2520.0000000000005</v>
      </c>
      <c r="H22" s="46">
        <f>H17*'Drivers - Blogs'!$J$29/1000</f>
        <v>2940</v>
      </c>
      <c r="I22" s="46">
        <f>I17*'Drivers - Blogs'!$J$29/1000</f>
        <v>3360</v>
      </c>
      <c r="J22" s="46">
        <f>J17*'Drivers - Blogs'!$J$29/1000</f>
        <v>3780.000000000001</v>
      </c>
      <c r="K22" s="46">
        <f>K17*'Drivers - Blogs'!$J$29/1000</f>
        <v>4200.000000000001</v>
      </c>
      <c r="L22" s="46">
        <f>L17*'Drivers - Blogs'!$J$29/1000</f>
        <v>4620.000000000001</v>
      </c>
      <c r="M22" s="46">
        <f>M17*'Drivers - Blogs'!$J$29/1000</f>
        <v>5040.000000000001</v>
      </c>
      <c r="N22" s="46">
        <f>N17*'Drivers - Blogs'!$K$29/1000</f>
        <v>5208.000000000001</v>
      </c>
      <c r="O22" s="46">
        <f>O17*'Drivers - Blogs'!$K$29/1000</f>
        <v>5376.000000000002</v>
      </c>
      <c r="P22" s="46">
        <f>P17*'Drivers - Blogs'!$K$29/1000</f>
        <v>5544.000000000002</v>
      </c>
      <c r="Q22" s="46">
        <f>Q17*'Drivers - Blogs'!$K$29/1000</f>
        <v>5712.000000000002</v>
      </c>
      <c r="R22" s="46">
        <f>R17*'Drivers - Blogs'!$K$29/1000</f>
        <v>5880.000000000003</v>
      </c>
      <c r="S22" s="46">
        <f>S17*'Drivers - Blogs'!$K$29/1000</f>
        <v>6048.000000000003</v>
      </c>
      <c r="T22" s="46">
        <f>T17*'Drivers - Blogs'!$K$29/1000</f>
        <v>6216.000000000004</v>
      </c>
      <c r="U22" s="46">
        <f>U17*'Drivers - Blogs'!$K$29/1000</f>
        <v>6384.000000000004</v>
      </c>
      <c r="V22" s="46">
        <f>V17*'Drivers - Blogs'!$K$29/1000</f>
        <v>6552.000000000004</v>
      </c>
      <c r="W22" s="46">
        <f>W17*'Drivers - Blogs'!$K$29/1000</f>
        <v>6720.0000000000055</v>
      </c>
      <c r="X22" s="46">
        <f>X17*'Drivers - Blogs'!$K$29/1000</f>
        <v>6888.0000000000055</v>
      </c>
      <c r="Y22" s="46">
        <f>Y17*'Drivers - Blogs'!$K$29/1000</f>
        <v>7056.0000000000055</v>
      </c>
      <c r="Z22" s="46">
        <f>Z17*'Drivers - Blogs'!$L$29/1000</f>
        <v>7188.000000000007</v>
      </c>
      <c r="AA22" s="46">
        <f>AA17*'Drivers - Blogs'!$L$29/1000</f>
        <v>7320.000000000007</v>
      </c>
      <c r="AB22" s="46">
        <f>AB17*'Drivers - Blogs'!$L$29/1000</f>
        <v>7452.000000000007</v>
      </c>
      <c r="AC22" s="46">
        <f>AC17*'Drivers - Blogs'!$L$29/1000</f>
        <v>7584.000000000008</v>
      </c>
      <c r="AD22" s="46">
        <f>AD17*'Drivers - Blogs'!$L$29/1000</f>
        <v>7716.000000000008</v>
      </c>
      <c r="AE22" s="46">
        <f>AE17*'Drivers - Blogs'!$L$29/1000</f>
        <v>7848.000000000008</v>
      </c>
      <c r="AF22" s="46">
        <f>AF17*'Drivers - Blogs'!$L$29/1000</f>
        <v>7980.000000000008</v>
      </c>
      <c r="AG22" s="46">
        <f>AG17*'Drivers - Blogs'!$L$29/1000</f>
        <v>8112.000000000009</v>
      </c>
      <c r="AH22" s="46">
        <f>AH17*'Drivers - Blogs'!$L$29/1000</f>
        <v>8244.00000000001</v>
      </c>
      <c r="AI22" s="46">
        <f>AI17*'Drivers - Blogs'!$L$29/1000</f>
        <v>8376.00000000001</v>
      </c>
      <c r="AJ22" s="46">
        <f>AJ17*'Drivers - Blogs'!$L$29/1000</f>
        <v>8508.00000000001</v>
      </c>
      <c r="AK22" s="46">
        <f>AK17*'Drivers - Blogs'!$L$29/1000</f>
        <v>8640.000000000011</v>
      </c>
    </row>
    <row r="23" spans="1:37" ht="13.5">
      <c r="A23" s="8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="138" customFormat="1" ht="13.5">
      <c r="A24" s="102" t="s">
        <v>112</v>
      </c>
    </row>
    <row r="25" spans="1:37" s="76" customFormat="1" ht="13.5" customHeight="1">
      <c r="A25" s="64" t="s">
        <v>87</v>
      </c>
      <c r="B25" s="76">
        <f>B5*'Drivers - Blogs'!$B$25*'Drivers - Blogs'!$B$26*'Drivers - Blogs'!$B$27</f>
        <v>45.35999999999999</v>
      </c>
      <c r="C25" s="76">
        <f>C5*'Drivers - Blogs'!$B$25*'Drivers - Blogs'!$B$26*'Drivers - Blogs'!$B$27</f>
        <v>90.71999999999998</v>
      </c>
      <c r="D25" s="76">
        <f>D5*'Drivers - Blogs'!$B$25*'Drivers - Blogs'!$B$26*'Drivers - Blogs'!$B$27</f>
        <v>136.07999999999998</v>
      </c>
      <c r="E25" s="76">
        <f>E5*'Drivers - Blogs'!$B$25*'Drivers - Blogs'!$B$26*'Drivers - Blogs'!$B$27</f>
        <v>181.43999999999997</v>
      </c>
      <c r="F25" s="76">
        <f>F5*'Drivers - Blogs'!$B$25*'Drivers - Blogs'!$B$26*'Drivers - Blogs'!$B$27</f>
        <v>226.79999999999995</v>
      </c>
      <c r="G25" s="76">
        <f>G5*'Drivers - Blogs'!$B$25*'Drivers - Blogs'!$B$26*'Drivers - Blogs'!$B$27</f>
        <v>272.15999999999997</v>
      </c>
      <c r="H25" s="76">
        <f>H5*'Drivers - Blogs'!$B$25*'Drivers - Blogs'!$B$26*'Drivers - Blogs'!$B$27</f>
        <v>317.5199999999999</v>
      </c>
      <c r="I25" s="76">
        <f>I5*'Drivers - Blogs'!$B$25*'Drivers - Blogs'!$B$26*'Drivers - Blogs'!$B$27</f>
        <v>362.87999999999994</v>
      </c>
      <c r="J25" s="76">
        <f>J5*'Drivers - Blogs'!$B$25*'Drivers - Blogs'!$B$26*'Drivers - Blogs'!$B$27</f>
        <v>408.23999999999995</v>
      </c>
      <c r="K25" s="76">
        <f>K5*'Drivers - Blogs'!$B$25*'Drivers - Blogs'!$B$26*'Drivers - Blogs'!$B$27</f>
        <v>453.5999999999999</v>
      </c>
      <c r="L25" s="76">
        <f>L5*'Drivers - Blogs'!$B$25*'Drivers - Blogs'!$B$26*'Drivers - Blogs'!$B$27</f>
        <v>498.95999999999987</v>
      </c>
      <c r="M25" s="76">
        <f>M5*'Drivers - Blogs'!$B$25*'Drivers - Blogs'!$B$26*'Drivers - Blogs'!$B$27</f>
        <v>544.3199999999999</v>
      </c>
      <c r="N25" s="76">
        <f>N5*'Drivers - Blogs'!$C$25*'Drivers - Blogs'!$C$26*'Drivers - Blogs'!$C$27</f>
        <v>556.1135999999999</v>
      </c>
      <c r="O25" s="76">
        <f>O5*'Drivers - Blogs'!$C$25*'Drivers - Blogs'!$C$26*'Drivers - Blogs'!$C$27</f>
        <v>567.9072</v>
      </c>
      <c r="P25" s="76">
        <f>P5*'Drivers - Blogs'!$C$25*'Drivers - Blogs'!$C$26*'Drivers - Blogs'!$C$27</f>
        <v>579.7008</v>
      </c>
      <c r="Q25" s="76">
        <f>Q5*'Drivers - Blogs'!$C$25*'Drivers - Blogs'!$C$26*'Drivers - Blogs'!$C$27</f>
        <v>591.4943999999999</v>
      </c>
      <c r="R25" s="76">
        <f>R5*'Drivers - Blogs'!$C$25*'Drivers - Blogs'!$C$26*'Drivers - Blogs'!$C$27</f>
        <v>603.288</v>
      </c>
      <c r="S25" s="76">
        <f>S5*'Drivers - Blogs'!$C$25*'Drivers - Blogs'!$C$26*'Drivers - Blogs'!$C$27</f>
        <v>615.0816</v>
      </c>
      <c r="T25" s="76">
        <f>T5*'Drivers - Blogs'!$C$25*'Drivers - Blogs'!$C$26*'Drivers - Blogs'!$C$27</f>
        <v>626.8752</v>
      </c>
      <c r="U25" s="76">
        <f>U5*'Drivers - Blogs'!$C$25*'Drivers - Blogs'!$C$26*'Drivers - Blogs'!$C$27</f>
        <v>638.6688</v>
      </c>
      <c r="V25" s="76">
        <f>V5*'Drivers - Blogs'!$C$25*'Drivers - Blogs'!$C$26*'Drivers - Blogs'!$C$27</f>
        <v>650.4624</v>
      </c>
      <c r="W25" s="76">
        <f>W5*'Drivers - Blogs'!$C$25*'Drivers - Blogs'!$C$26*'Drivers - Blogs'!$C$27</f>
        <v>662.256</v>
      </c>
      <c r="X25" s="76">
        <f>X5*'Drivers - Blogs'!$C$25*'Drivers - Blogs'!$C$26*'Drivers - Blogs'!$C$27</f>
        <v>674.0495999999999</v>
      </c>
      <c r="Y25" s="76">
        <f>Y5*'Drivers - Blogs'!$C$25*'Drivers - Blogs'!$C$26*'Drivers - Blogs'!$C$27</f>
        <v>685.8432</v>
      </c>
      <c r="Z25" s="76">
        <f>Z5*'Drivers - Blogs'!$D$25*'Drivers - Blogs'!$D$26*'Drivers - Blogs'!$D$27</f>
        <v>698.6736</v>
      </c>
      <c r="AA25" s="76">
        <f>AA5*'Drivers - Blogs'!$D$25*'Drivers - Blogs'!$D$26*'Drivers - Blogs'!$D$27</f>
        <v>711.504</v>
      </c>
      <c r="AB25" s="76">
        <f>AB5*'Drivers - Blogs'!$D$25*'Drivers - Blogs'!$D$26*'Drivers - Blogs'!$D$27</f>
        <v>724.3344</v>
      </c>
      <c r="AC25" s="76">
        <f>AC5*'Drivers - Blogs'!$D$25*'Drivers - Blogs'!$D$26*'Drivers - Blogs'!$D$27</f>
        <v>737.1648</v>
      </c>
      <c r="AD25" s="76">
        <f>AD5*'Drivers - Blogs'!$D$25*'Drivers - Blogs'!$D$26*'Drivers - Blogs'!$D$27</f>
        <v>749.9952</v>
      </c>
      <c r="AE25" s="76">
        <f>AE5*'Drivers - Blogs'!$D$25*'Drivers - Blogs'!$D$26*'Drivers - Blogs'!$D$27</f>
        <v>762.8256</v>
      </c>
      <c r="AF25" s="76">
        <f>AF5*'Drivers - Blogs'!$D$25*'Drivers - Blogs'!$D$26*'Drivers - Blogs'!$D$27</f>
        <v>775.656</v>
      </c>
      <c r="AG25" s="76">
        <f>AG5*'Drivers - Blogs'!$D$25*'Drivers - Blogs'!$D$26*'Drivers - Blogs'!$D$27</f>
        <v>788.4864</v>
      </c>
      <c r="AH25" s="76">
        <f>AH5*'Drivers - Blogs'!$D$25*'Drivers - Blogs'!$D$26*'Drivers - Blogs'!$D$27</f>
        <v>801.3168</v>
      </c>
      <c r="AI25" s="76">
        <f>AI5*'Drivers - Blogs'!$D$25*'Drivers - Blogs'!$D$26*'Drivers - Blogs'!$D$27</f>
        <v>814.1472</v>
      </c>
      <c r="AJ25" s="76">
        <f>AJ5*'Drivers - Blogs'!$D$25*'Drivers - Blogs'!$D$26*'Drivers - Blogs'!$D$27</f>
        <v>826.9775999999999</v>
      </c>
      <c r="AK25" s="76">
        <f>AK5*'Drivers - Blogs'!$D$25*'Drivers - Blogs'!$D$26*'Drivers - Blogs'!$D$27</f>
        <v>839.808</v>
      </c>
    </row>
    <row r="26" spans="1:37" s="212" customFormat="1" ht="13.5">
      <c r="A26" s="64" t="s">
        <v>88</v>
      </c>
      <c r="B26" s="212">
        <f>B6*'Drivers - Blogs'!$F$25*'Drivers - Blogs'!$F$26*'Drivers - Blogs'!$F$27</f>
        <v>26.16923076923077</v>
      </c>
      <c r="C26" s="212">
        <f>C6*'Drivers - Blogs'!$F$25*'Drivers - Blogs'!$F$26*'Drivers - Blogs'!$F$27</f>
        <v>52.33846153846154</v>
      </c>
      <c r="D26" s="212">
        <f>D6*'Drivers - Blogs'!$F$25*'Drivers - Blogs'!$F$26*'Drivers - Blogs'!$F$27</f>
        <v>78.50769230769231</v>
      </c>
      <c r="E26" s="212">
        <f>E6*'Drivers - Blogs'!$F$25*'Drivers - Blogs'!$F$26*'Drivers - Blogs'!$F$27</f>
        <v>104.67692307692307</v>
      </c>
      <c r="F26" s="212">
        <f>F6*'Drivers - Blogs'!$F$25*'Drivers - Blogs'!$F$26*'Drivers - Blogs'!$F$27</f>
        <v>130.84615384615387</v>
      </c>
      <c r="G26" s="212">
        <f>G6*'Drivers - Blogs'!$F$25*'Drivers - Blogs'!$F$26*'Drivers - Blogs'!$F$27</f>
        <v>157.01538461538462</v>
      </c>
      <c r="H26" s="212">
        <f>H6*'Drivers - Blogs'!$F$25*'Drivers - Blogs'!$F$26*'Drivers - Blogs'!$F$27</f>
        <v>183.18461538461534</v>
      </c>
      <c r="I26" s="212">
        <f>I6*'Drivers - Blogs'!$F$25*'Drivers - Blogs'!$F$26*'Drivers - Blogs'!$F$27</f>
        <v>209.35384615384615</v>
      </c>
      <c r="J26" s="212">
        <f>J6*'Drivers - Blogs'!$F$25*'Drivers - Blogs'!$F$26*'Drivers - Blogs'!$F$27</f>
        <v>235.5230769230769</v>
      </c>
      <c r="K26" s="212">
        <f>K6*'Drivers - Blogs'!$F$25*'Drivers - Blogs'!$F$26*'Drivers - Blogs'!$F$27</f>
        <v>261.6923076923076</v>
      </c>
      <c r="L26" s="212">
        <f>L6*'Drivers - Blogs'!$F$25*'Drivers - Blogs'!$F$26*'Drivers - Blogs'!$F$27</f>
        <v>287.86153846153843</v>
      </c>
      <c r="M26" s="212">
        <f>M6*'Drivers - Blogs'!$F$25*'Drivers - Blogs'!$F$26*'Drivers - Blogs'!$F$27</f>
        <v>314.03076923076924</v>
      </c>
      <c r="N26" s="212">
        <f>N6*'Drivers - Blogs'!$G$25*'Drivers - Blogs'!$G$26*'Drivers - Blogs'!$G$27</f>
        <v>330.19753846153844</v>
      </c>
      <c r="O26" s="212">
        <f>O6*'Drivers - Blogs'!$G$25*'Drivers - Blogs'!$G$26*'Drivers - Blogs'!$G$27</f>
        <v>346.36430769230765</v>
      </c>
      <c r="P26" s="212">
        <f>P6*'Drivers - Blogs'!$G$25*'Drivers - Blogs'!$G$26*'Drivers - Blogs'!$G$27</f>
        <v>362.53107692307685</v>
      </c>
      <c r="Q26" s="212">
        <f>Q6*'Drivers - Blogs'!$G$25*'Drivers - Blogs'!$G$26*'Drivers - Blogs'!$G$27</f>
        <v>378.69784615384606</v>
      </c>
      <c r="R26" s="212">
        <f>R6*'Drivers - Blogs'!$G$25*'Drivers - Blogs'!$G$26*'Drivers - Blogs'!$G$27</f>
        <v>394.86461538461526</v>
      </c>
      <c r="S26" s="212">
        <f>S6*'Drivers - Blogs'!$G$25*'Drivers - Blogs'!$G$26*'Drivers - Blogs'!$G$27</f>
        <v>411.03138461538447</v>
      </c>
      <c r="T26" s="212">
        <f>T6*'Drivers - Blogs'!$G$25*'Drivers - Blogs'!$G$26*'Drivers - Blogs'!$G$27</f>
        <v>427.19815384615373</v>
      </c>
      <c r="U26" s="212">
        <f>U6*'Drivers - Blogs'!$G$25*'Drivers - Blogs'!$G$26*'Drivers - Blogs'!$G$27</f>
        <v>443.36492307692293</v>
      </c>
      <c r="V26" s="212">
        <f>V6*'Drivers - Blogs'!$G$25*'Drivers - Blogs'!$G$26*'Drivers - Blogs'!$G$27</f>
        <v>459.5316923076921</v>
      </c>
      <c r="W26" s="212">
        <f>W6*'Drivers - Blogs'!$G$25*'Drivers - Blogs'!$G$26*'Drivers - Blogs'!$G$27</f>
        <v>475.6984615384613</v>
      </c>
      <c r="X26" s="212">
        <f>X6*'Drivers - Blogs'!$G$25*'Drivers - Blogs'!$G$26*'Drivers - Blogs'!$G$27</f>
        <v>491.8652307692306</v>
      </c>
      <c r="Y26" s="212">
        <f>Y6*'Drivers - Blogs'!$G$25*'Drivers - Blogs'!$G$26*'Drivers - Blogs'!$G$27</f>
        <v>508.03199999999975</v>
      </c>
      <c r="Z26" s="212">
        <f>Z6*'Drivers - Blogs'!$H$25*'Drivers - Blogs'!$H$26*'Drivers - Blogs'!$H$27</f>
        <v>517.5359999999998</v>
      </c>
      <c r="AA26" s="212">
        <f>AA6*'Drivers - Blogs'!$H$25*'Drivers - Blogs'!$H$26*'Drivers - Blogs'!$H$27</f>
        <v>527.0399999999997</v>
      </c>
      <c r="AB26" s="212">
        <f>AB6*'Drivers - Blogs'!$H$25*'Drivers - Blogs'!$H$26*'Drivers - Blogs'!$H$27</f>
        <v>536.5439999999998</v>
      </c>
      <c r="AC26" s="212">
        <f>AC6*'Drivers - Blogs'!$H$25*'Drivers - Blogs'!$H$26*'Drivers - Blogs'!$H$27</f>
        <v>546.0479999999998</v>
      </c>
      <c r="AD26" s="212">
        <f>AD6*'Drivers - Blogs'!$H$25*'Drivers - Blogs'!$H$26*'Drivers - Blogs'!$H$27</f>
        <v>555.5519999999998</v>
      </c>
      <c r="AE26" s="212">
        <f>AE6*'Drivers - Blogs'!$H$25*'Drivers - Blogs'!$H$26*'Drivers - Blogs'!$H$27</f>
        <v>565.0559999999998</v>
      </c>
      <c r="AF26" s="212">
        <f>AF6*'Drivers - Blogs'!$H$25*'Drivers - Blogs'!$H$26*'Drivers - Blogs'!$H$27</f>
        <v>574.5599999999997</v>
      </c>
      <c r="AG26" s="212">
        <f>AG6*'Drivers - Blogs'!$H$25*'Drivers - Blogs'!$H$26*'Drivers - Blogs'!$H$27</f>
        <v>584.0639999999997</v>
      </c>
      <c r="AH26" s="212">
        <f>AH6*'Drivers - Blogs'!$H$25*'Drivers - Blogs'!$H$26*'Drivers - Blogs'!$H$27</f>
        <v>593.5679999999998</v>
      </c>
      <c r="AI26" s="212">
        <f>AI6*'Drivers - Blogs'!$H$25*'Drivers - Blogs'!$H$26*'Drivers - Blogs'!$H$27</f>
        <v>603.0719999999998</v>
      </c>
      <c r="AJ26" s="212">
        <f>AJ6*'Drivers - Blogs'!$H$25*'Drivers - Blogs'!$H$26*'Drivers - Blogs'!$H$27</f>
        <v>612.5759999999998</v>
      </c>
      <c r="AK26" s="212">
        <f>AK6*'Drivers - Blogs'!$H$25*'Drivers - Blogs'!$H$26*'Drivers - Blogs'!$H$27</f>
        <v>622.0799999999998</v>
      </c>
    </row>
    <row r="27" spans="1:37" s="212" customFormat="1" ht="13.5">
      <c r="A27" s="215" t="s">
        <v>89</v>
      </c>
      <c r="B27" s="212">
        <f>B7*'Drivers - Blogs'!$J$25*'Drivers - Blogs'!$J$26*'Drivers - Blogs'!$J$27</f>
        <v>11.454545454545455</v>
      </c>
      <c r="C27" s="212">
        <f>C7*'Drivers - Blogs'!$J$25*'Drivers - Blogs'!$J$26*'Drivers - Blogs'!$J$27</f>
        <v>22.90909090909091</v>
      </c>
      <c r="D27" s="212">
        <f>D7*'Drivers - Blogs'!$J$25*'Drivers - Blogs'!$J$26*'Drivers - Blogs'!$J$27</f>
        <v>34.36363636363636</v>
      </c>
      <c r="E27" s="212">
        <f>E7*'Drivers - Blogs'!$J$25*'Drivers - Blogs'!$J$26*'Drivers - Blogs'!$J$27</f>
        <v>45.81818181818182</v>
      </c>
      <c r="F27" s="212">
        <f>F7*'Drivers - Blogs'!$J$25*'Drivers - Blogs'!$J$26*'Drivers - Blogs'!$J$27</f>
        <v>57.27272727272727</v>
      </c>
      <c r="G27" s="212">
        <f>G7*'Drivers - Blogs'!$J$25*'Drivers - Blogs'!$J$26*'Drivers - Blogs'!$J$27</f>
        <v>68.72727272727273</v>
      </c>
      <c r="H27" s="212">
        <f>H7*'Drivers - Blogs'!$J$25*'Drivers - Blogs'!$J$26*'Drivers - Blogs'!$J$27</f>
        <v>80.18181818181817</v>
      </c>
      <c r="I27" s="212">
        <f>I7*'Drivers - Blogs'!$J$25*'Drivers - Blogs'!$J$26*'Drivers - Blogs'!$J$27</f>
        <v>91.63636363636364</v>
      </c>
      <c r="J27" s="212">
        <f>J7*'Drivers - Blogs'!$J$25*'Drivers - Blogs'!$J$26*'Drivers - Blogs'!$J$27</f>
        <v>103.0909090909091</v>
      </c>
      <c r="K27" s="212">
        <f>K7*'Drivers - Blogs'!$J$25*'Drivers - Blogs'!$J$26*'Drivers - Blogs'!$J$27</f>
        <v>114.54545454545455</v>
      </c>
      <c r="L27" s="212">
        <f>L7*'Drivers - Blogs'!$J$25*'Drivers - Blogs'!$J$26*'Drivers - Blogs'!$J$27</f>
        <v>126</v>
      </c>
      <c r="M27" s="212">
        <f>M7*'Drivers - Blogs'!$J$25*'Drivers - Blogs'!$J$26*'Drivers - Blogs'!$J$27</f>
        <v>137.45454545454547</v>
      </c>
      <c r="N27" s="212">
        <f>N7*'Drivers - Blogs'!$K$25*'Drivers - Blogs'!$K$26*'Drivers - Blogs'!$K$27</f>
        <v>142.03636363636366</v>
      </c>
      <c r="O27" s="212">
        <f>O7*'Drivers - Blogs'!$K$25*'Drivers - Blogs'!$K$26*'Drivers - Blogs'!$K$27</f>
        <v>146.61818181818185</v>
      </c>
      <c r="P27" s="212">
        <f>P7*'Drivers - Blogs'!$K$25*'Drivers - Blogs'!$K$26*'Drivers - Blogs'!$K$27</f>
        <v>151.20000000000005</v>
      </c>
      <c r="Q27" s="212">
        <f>Q7*'Drivers - Blogs'!$K$25*'Drivers - Blogs'!$K$26*'Drivers - Blogs'!$K$27</f>
        <v>155.78181818181824</v>
      </c>
      <c r="R27" s="212">
        <f>R7*'Drivers - Blogs'!$K$25*'Drivers - Blogs'!$K$26*'Drivers - Blogs'!$K$27</f>
        <v>160.36363636363643</v>
      </c>
      <c r="S27" s="212">
        <f>S7*'Drivers - Blogs'!$K$25*'Drivers - Blogs'!$K$26*'Drivers - Blogs'!$K$27</f>
        <v>164.94545454545462</v>
      </c>
      <c r="T27" s="212">
        <f>T7*'Drivers - Blogs'!$K$25*'Drivers - Blogs'!$K$26*'Drivers - Blogs'!$K$27</f>
        <v>169.52727272727282</v>
      </c>
      <c r="U27" s="212">
        <f>U7*'Drivers - Blogs'!$K$25*'Drivers - Blogs'!$K$26*'Drivers - Blogs'!$K$27</f>
        <v>174.109090909091</v>
      </c>
      <c r="V27" s="212">
        <f>V7*'Drivers - Blogs'!$K$25*'Drivers - Blogs'!$K$26*'Drivers - Blogs'!$K$27</f>
        <v>178.69090909090923</v>
      </c>
      <c r="W27" s="212">
        <f>W7*'Drivers - Blogs'!$K$25*'Drivers - Blogs'!$K$26*'Drivers - Blogs'!$K$27</f>
        <v>183.2727272727274</v>
      </c>
      <c r="X27" s="212">
        <f>X7*'Drivers - Blogs'!$K$25*'Drivers - Blogs'!$K$26*'Drivers - Blogs'!$K$27</f>
        <v>187.85454545454562</v>
      </c>
      <c r="Y27" s="212">
        <f>Y7*'Drivers - Blogs'!$K$25*'Drivers - Blogs'!$K$26*'Drivers - Blogs'!$K$27</f>
        <v>192.43636363636378</v>
      </c>
      <c r="Z27" s="212">
        <f>Z7*'Drivers - Blogs'!$L$25*'Drivers - Blogs'!$L$26*'Drivers - Blogs'!$L$27</f>
        <v>196.03636363636383</v>
      </c>
      <c r="AA27" s="212">
        <f>AA7*'Drivers - Blogs'!$L$25*'Drivers - Blogs'!$L$26*'Drivers - Blogs'!$L$27</f>
        <v>199.63636363636382</v>
      </c>
      <c r="AB27" s="212">
        <f>AB7*'Drivers - Blogs'!$L$25*'Drivers - Blogs'!$L$26*'Drivers - Blogs'!$L$27</f>
        <v>203.23636363636382</v>
      </c>
      <c r="AC27" s="212">
        <f>AC7*'Drivers - Blogs'!$L$25*'Drivers - Blogs'!$L$26*'Drivers - Blogs'!$L$27</f>
        <v>206.8363636363638</v>
      </c>
      <c r="AD27" s="212">
        <f>AD7*'Drivers - Blogs'!$L$25*'Drivers - Blogs'!$L$26*'Drivers - Blogs'!$L$27</f>
        <v>210.4363636363638</v>
      </c>
      <c r="AE27" s="212">
        <f>AE7*'Drivers - Blogs'!$L$25*'Drivers - Blogs'!$L$26*'Drivers - Blogs'!$L$27</f>
        <v>214.03636363636386</v>
      </c>
      <c r="AF27" s="212">
        <f>AF7*'Drivers - Blogs'!$L$25*'Drivers - Blogs'!$L$26*'Drivers - Blogs'!$L$27</f>
        <v>217.63636363636388</v>
      </c>
      <c r="AG27" s="212">
        <f>AG7*'Drivers - Blogs'!$L$25*'Drivers - Blogs'!$L$26*'Drivers - Blogs'!$L$27</f>
        <v>221.23636363636388</v>
      </c>
      <c r="AH27" s="212">
        <f>AH7*'Drivers - Blogs'!$L$25*'Drivers - Blogs'!$L$26*'Drivers - Blogs'!$L$27</f>
        <v>224.8363636363639</v>
      </c>
      <c r="AI27" s="212">
        <f>AI7*'Drivers - Blogs'!$L$25*'Drivers - Blogs'!$L$26*'Drivers - Blogs'!$L$27</f>
        <v>228.4363636363639</v>
      </c>
      <c r="AJ27" s="212">
        <f>AJ7*'Drivers - Blogs'!$L$25*'Drivers - Blogs'!$L$26*'Drivers - Blogs'!$L$27</f>
        <v>232.0363636363639</v>
      </c>
      <c r="AK27" s="212">
        <f>AK7*'Drivers - Blogs'!$L$25*'Drivers - Blogs'!$L$26*'Drivers - Blogs'!$L$27</f>
        <v>235.6363636363639</v>
      </c>
    </row>
    <row r="28" s="139" customFormat="1" ht="13.5"/>
    <row r="29" s="139" customFormat="1" ht="13.5">
      <c r="A29" s="140" t="s">
        <v>109</v>
      </c>
    </row>
    <row r="30" spans="1:37" s="216" customFormat="1" ht="13.5">
      <c r="A30" s="64" t="s">
        <v>87</v>
      </c>
      <c r="B30" s="216">
        <f>'Drivers - Blogs'!$B$33*'Drivers - Blogs'!$B$32*'Blog Projections'!B10</f>
        <v>87.5</v>
      </c>
      <c r="C30" s="216">
        <f>'Drivers - Blogs'!$B$33*'Drivers - Blogs'!$B$32*'Blog Projections'!C10</f>
        <v>175</v>
      </c>
      <c r="D30" s="216">
        <f>'Drivers - Blogs'!$B$33*'Drivers - Blogs'!$B$32*'Blog Projections'!D10</f>
        <v>262.49999999999994</v>
      </c>
      <c r="E30" s="216">
        <f>'Drivers - Blogs'!$B$33*'Drivers - Blogs'!$B$32*'Blog Projections'!E10</f>
        <v>350</v>
      </c>
      <c r="F30" s="216">
        <f>'Drivers - Blogs'!$B$33*'Drivers - Blogs'!$B$32*'Blog Projections'!F10</f>
        <v>437.49999999999994</v>
      </c>
      <c r="G30" s="216">
        <f>'Drivers - Blogs'!$B$33*'Drivers - Blogs'!$B$32*'Blog Projections'!G10</f>
        <v>524.9999999999999</v>
      </c>
      <c r="H30" s="216">
        <f>'Drivers - Blogs'!$B$33*'Drivers - Blogs'!$B$32*'Blog Projections'!H10</f>
        <v>612.4999999999999</v>
      </c>
      <c r="I30" s="216">
        <f>'Drivers - Blogs'!$B$33*'Drivers - Blogs'!$B$32*'Blog Projections'!I10</f>
        <v>700</v>
      </c>
      <c r="J30" s="216">
        <f>'Drivers - Blogs'!$B$33*'Drivers - Blogs'!$B$32*'Blog Projections'!J10</f>
        <v>787.5</v>
      </c>
      <c r="K30" s="216">
        <f>'Drivers - Blogs'!$B$33*'Drivers - Blogs'!$B$32*'Blog Projections'!K10</f>
        <v>874.9999999999999</v>
      </c>
      <c r="L30" s="216">
        <f>'Drivers - Blogs'!$B$33*'Drivers - Blogs'!$B$32*'Blog Projections'!L10</f>
        <v>962.4999999999999</v>
      </c>
      <c r="M30" s="216">
        <f>'Drivers - Blogs'!$B$33*'Drivers - Blogs'!$B$32*'Blog Projections'!M10</f>
        <v>1049.9999999999998</v>
      </c>
      <c r="N30" s="216">
        <f>'Drivers - Blogs'!$C$33*'Drivers - Blogs'!$C$32*'Blog Projections'!N10</f>
        <v>1627.4999999999998</v>
      </c>
      <c r="O30" s="216">
        <f>'Drivers - Blogs'!$C$33*'Drivers - Blogs'!$C$32*'Blog Projections'!O10</f>
        <v>1679.9999999999998</v>
      </c>
      <c r="P30" s="216">
        <f>'Drivers - Blogs'!$C$33*'Drivers - Blogs'!$C$32*'Blog Projections'!P10</f>
        <v>1732.4999999999998</v>
      </c>
      <c r="Q30" s="216">
        <f>'Drivers - Blogs'!$C$33*'Drivers - Blogs'!$C$32*'Blog Projections'!Q10</f>
        <v>1784.9999999999998</v>
      </c>
      <c r="R30" s="216">
        <f>'Drivers - Blogs'!$C$33*'Drivers - Blogs'!$C$32*'Blog Projections'!R10</f>
        <v>1837.4999999999998</v>
      </c>
      <c r="S30" s="216">
        <f>'Drivers - Blogs'!$C$33*'Drivers - Blogs'!$C$32*'Blog Projections'!S10</f>
        <v>1889.9999999999995</v>
      </c>
      <c r="T30" s="216">
        <f>'Drivers - Blogs'!$C$33*'Drivers - Blogs'!$C$32*'Blog Projections'!T10</f>
        <v>1942.4999999999995</v>
      </c>
      <c r="U30" s="216">
        <f>'Drivers - Blogs'!$C$33*'Drivers - Blogs'!$C$32*'Blog Projections'!U10</f>
        <v>1994.9999999999995</v>
      </c>
      <c r="V30" s="216">
        <f>'Drivers - Blogs'!$C$33*'Drivers - Blogs'!$C$32*'Blog Projections'!V10</f>
        <v>2047.4999999999995</v>
      </c>
      <c r="W30" s="216">
        <f>'Drivers - Blogs'!$C$33*'Drivers - Blogs'!$C$32*'Blog Projections'!W10</f>
        <v>2099.9999999999995</v>
      </c>
      <c r="X30" s="216">
        <f>'Drivers - Blogs'!$C$33*'Drivers - Blogs'!$C$32*'Blog Projections'!X10</f>
        <v>2152.4999999999995</v>
      </c>
      <c r="Y30" s="216">
        <f>'Drivers - Blogs'!$C$33*'Drivers - Blogs'!$C$32*'Blog Projections'!Y10</f>
        <v>2204.9999999999995</v>
      </c>
      <c r="Z30" s="216">
        <f>'Drivers - Blogs'!$D$33*'Drivers - Blogs'!$D$32*'Blog Projections'!Z10</f>
        <v>2995</v>
      </c>
      <c r="AA30" s="216">
        <f>'Drivers - Blogs'!$D$33*'Drivers - Blogs'!$D$32*'Blog Projections'!AA10</f>
        <v>3050</v>
      </c>
      <c r="AB30" s="216">
        <f>'Drivers - Blogs'!$D$33*'Drivers - Blogs'!$D$32*'Blog Projections'!AB10</f>
        <v>3105</v>
      </c>
      <c r="AC30" s="216">
        <f>'Drivers - Blogs'!$D$33*'Drivers - Blogs'!$D$32*'Blog Projections'!AC10</f>
        <v>3160</v>
      </c>
      <c r="AD30" s="216">
        <f>'Drivers - Blogs'!$D$33*'Drivers - Blogs'!$D$32*'Blog Projections'!AD10</f>
        <v>3215</v>
      </c>
      <c r="AE30" s="216">
        <f>'Drivers - Blogs'!$D$33*'Drivers - Blogs'!$D$32*'Blog Projections'!AE10</f>
        <v>3270</v>
      </c>
      <c r="AF30" s="216">
        <f>'Drivers - Blogs'!$D$33*'Drivers - Blogs'!$D$32*'Blog Projections'!AF10</f>
        <v>3325</v>
      </c>
      <c r="AG30" s="216">
        <f>'Drivers - Blogs'!$D$33*'Drivers - Blogs'!$D$32*'Blog Projections'!AG10</f>
        <v>3380</v>
      </c>
      <c r="AH30" s="216">
        <f>'Drivers - Blogs'!$D$33*'Drivers - Blogs'!$D$32*'Blog Projections'!AH10</f>
        <v>3435</v>
      </c>
      <c r="AI30" s="216">
        <f>'Drivers - Blogs'!$D$33*'Drivers - Blogs'!$D$32*'Blog Projections'!AI10</f>
        <v>3490</v>
      </c>
      <c r="AJ30" s="216">
        <f>'Drivers - Blogs'!$D$33*'Drivers - Blogs'!$D$32*'Blog Projections'!AJ10</f>
        <v>3545</v>
      </c>
      <c r="AK30" s="216">
        <f>'Drivers - Blogs'!$D$33*'Drivers - Blogs'!$D$32*'Blog Projections'!AK10</f>
        <v>3600</v>
      </c>
    </row>
    <row r="31" spans="1:37" s="216" customFormat="1" ht="13.5">
      <c r="A31" s="64" t="s">
        <v>88</v>
      </c>
      <c r="B31" s="216">
        <f>B11*'Drivers - Blogs'!$F$33*'Drivers - Blogs'!$F$32</f>
        <v>50.48076923076923</v>
      </c>
      <c r="C31" s="216">
        <f>C11*'Drivers - Blogs'!$F$33*'Drivers - Blogs'!$F$32</f>
        <v>100.96153846153847</v>
      </c>
      <c r="D31" s="216">
        <f>D11*'Drivers - Blogs'!$F$33*'Drivers - Blogs'!$F$32</f>
        <v>151.4423076923077</v>
      </c>
      <c r="E31" s="216">
        <f>E11*'Drivers - Blogs'!$F$33*'Drivers - Blogs'!$F$32</f>
        <v>201.92307692307693</v>
      </c>
      <c r="F31" s="216">
        <f>F11*'Drivers - Blogs'!$F$33*'Drivers - Blogs'!$F$32</f>
        <v>252.40384615384613</v>
      </c>
      <c r="G31" s="216">
        <f>G11*'Drivers - Blogs'!$F$33*'Drivers - Blogs'!$F$32</f>
        <v>302.8846153846154</v>
      </c>
      <c r="H31" s="216">
        <f>H11*'Drivers - Blogs'!$F$33*'Drivers - Blogs'!$F$32</f>
        <v>353.3653846153846</v>
      </c>
      <c r="I31" s="216">
        <f>I11*'Drivers - Blogs'!$F$33*'Drivers - Blogs'!$F$32</f>
        <v>403.84615384615387</v>
      </c>
      <c r="J31" s="216">
        <f>J11*'Drivers - Blogs'!$F$33*'Drivers - Blogs'!$F$32</f>
        <v>454.3269230769231</v>
      </c>
      <c r="K31" s="216">
        <f>K11*'Drivers - Blogs'!$F$33*'Drivers - Blogs'!$F$32</f>
        <v>504.80769230769226</v>
      </c>
      <c r="L31" s="216">
        <f>L11*'Drivers - Blogs'!$F$33*'Drivers - Blogs'!$F$32</f>
        <v>555.2884615384615</v>
      </c>
      <c r="M31" s="216">
        <f>M11*'Drivers - Blogs'!$F$33*'Drivers - Blogs'!$F$32</f>
        <v>605.7692307692308</v>
      </c>
      <c r="N31" s="216">
        <f>N11*'Drivers - Blogs'!$G$33*'Drivers - Blogs'!$G$32</f>
        <v>938.9423076923077</v>
      </c>
      <c r="O31" s="216">
        <f>O11*'Drivers - Blogs'!$G$33*'Drivers - Blogs'!$G$32</f>
        <v>969.2307692307692</v>
      </c>
      <c r="P31" s="216">
        <f>P11*'Drivers - Blogs'!$G$33*'Drivers - Blogs'!$G$32</f>
        <v>999.5192307692308</v>
      </c>
      <c r="Q31" s="216">
        <f>Q11*'Drivers - Blogs'!$G$33*'Drivers - Blogs'!$G$32</f>
        <v>1029.8076923076924</v>
      </c>
      <c r="R31" s="216">
        <f>R11*'Drivers - Blogs'!$G$33*'Drivers - Blogs'!$G$32</f>
        <v>1060.096153846154</v>
      </c>
      <c r="S31" s="216">
        <f>S11*'Drivers - Blogs'!$G$33*'Drivers - Blogs'!$G$32</f>
        <v>1090.3846153846157</v>
      </c>
      <c r="T31" s="216">
        <f>T11*'Drivers - Blogs'!$G$33*'Drivers - Blogs'!$G$32</f>
        <v>1120.6730769230771</v>
      </c>
      <c r="U31" s="216">
        <f>U11*'Drivers - Blogs'!$G$33*'Drivers - Blogs'!$G$32</f>
        <v>1150.9615384615388</v>
      </c>
      <c r="V31" s="216">
        <f>V11*'Drivers - Blogs'!$G$33*'Drivers - Blogs'!$G$32</f>
        <v>1181.2500000000002</v>
      </c>
      <c r="W31" s="216">
        <f>W11*'Drivers - Blogs'!$G$33*'Drivers - Blogs'!$G$32</f>
        <v>1211.538461538462</v>
      </c>
      <c r="X31" s="216">
        <f>X11*'Drivers - Blogs'!$G$33*'Drivers - Blogs'!$G$32</f>
        <v>1241.8269230769233</v>
      </c>
      <c r="Y31" s="216">
        <f>Y11*'Drivers - Blogs'!$G$33*'Drivers - Blogs'!$G$32</f>
        <v>1272.1153846153848</v>
      </c>
      <c r="Z31" s="216">
        <f>Z11*'Drivers - Blogs'!$H$33*'Drivers - Blogs'!$H$32</f>
        <v>1727.8846153846157</v>
      </c>
      <c r="AA31" s="216">
        <f>AA11*'Drivers - Blogs'!$H$33*'Drivers - Blogs'!$H$32</f>
        <v>1759.6153846153848</v>
      </c>
      <c r="AB31" s="216">
        <f>AB11*'Drivers - Blogs'!$H$33*'Drivers - Blogs'!$H$32</f>
        <v>1791.3461538461538</v>
      </c>
      <c r="AC31" s="216">
        <f>AC11*'Drivers - Blogs'!$H$33*'Drivers - Blogs'!$H$32</f>
        <v>1823.0769230769233</v>
      </c>
      <c r="AD31" s="216">
        <f>AD11*'Drivers - Blogs'!$H$33*'Drivers - Blogs'!$H$32</f>
        <v>1854.8076923076924</v>
      </c>
      <c r="AE31" s="216">
        <f>AE11*'Drivers - Blogs'!$H$33*'Drivers - Blogs'!$H$32</f>
        <v>1886.5384615384614</v>
      </c>
      <c r="AF31" s="216">
        <f>AF11*'Drivers - Blogs'!$H$33*'Drivers - Blogs'!$H$32</f>
        <v>1918.2692307692307</v>
      </c>
      <c r="AG31" s="216">
        <f>AG11*'Drivers - Blogs'!$H$33*'Drivers - Blogs'!$H$32</f>
        <v>1949.9999999999998</v>
      </c>
      <c r="AH31" s="216">
        <f>AH11*'Drivers - Blogs'!$H$33*'Drivers - Blogs'!$H$32</f>
        <v>1981.7307692307688</v>
      </c>
      <c r="AI31" s="216">
        <f>AI11*'Drivers - Blogs'!$H$33*'Drivers - Blogs'!$H$32</f>
        <v>2013.461538461538</v>
      </c>
      <c r="AJ31" s="216">
        <f>AJ11*'Drivers - Blogs'!$H$33*'Drivers - Blogs'!$H$32</f>
        <v>2045.1923076923072</v>
      </c>
      <c r="AK31" s="216">
        <f>AK11*'Drivers - Blogs'!$H$33*'Drivers - Blogs'!$H$32</f>
        <v>2076.923076923076</v>
      </c>
    </row>
    <row r="32" spans="1:37" s="212" customFormat="1" ht="13.5">
      <c r="A32" s="215" t="s">
        <v>89</v>
      </c>
      <c r="B32" s="212">
        <f>B12*'Drivers - Blogs'!$J$33*'Drivers - Blogs'!$J$32</f>
        <v>22.0959595959596</v>
      </c>
      <c r="C32" s="212">
        <f>C12*'Drivers - Blogs'!$J$33*'Drivers - Blogs'!$J$32</f>
        <v>44.1919191919192</v>
      </c>
      <c r="D32" s="212">
        <f>D12*'Drivers - Blogs'!$J$33*'Drivers - Blogs'!$J$32</f>
        <v>66.28787878787878</v>
      </c>
      <c r="E32" s="212">
        <f>E12*'Drivers - Blogs'!$J$33*'Drivers - Blogs'!$J$32</f>
        <v>88.3838383838384</v>
      </c>
      <c r="F32" s="212">
        <f>F12*'Drivers - Blogs'!$J$33*'Drivers - Blogs'!$J$32</f>
        <v>110.47979797979798</v>
      </c>
      <c r="G32" s="212">
        <f>G12*'Drivers - Blogs'!$J$33*'Drivers - Blogs'!$J$32</f>
        <v>132.57575757575756</v>
      </c>
      <c r="H32" s="212">
        <f>H12*'Drivers - Blogs'!$J$33*'Drivers - Blogs'!$J$32</f>
        <v>154.67171717171715</v>
      </c>
      <c r="I32" s="212">
        <f>I12*'Drivers - Blogs'!$J$33*'Drivers - Blogs'!$J$32</f>
        <v>176.7676767676767</v>
      </c>
      <c r="J32" s="212">
        <f>J12*'Drivers - Blogs'!$J$33*'Drivers - Blogs'!$J$32</f>
        <v>198.8636363636363</v>
      </c>
      <c r="K32" s="212">
        <f>K12*'Drivers - Blogs'!$J$33*'Drivers - Blogs'!$J$32</f>
        <v>220.95959595959587</v>
      </c>
      <c r="L32" s="212">
        <f>L12*'Drivers - Blogs'!$J$33*'Drivers - Blogs'!$J$32</f>
        <v>243.05555555555546</v>
      </c>
      <c r="M32" s="212">
        <f>M12*'Drivers - Blogs'!$J$33*'Drivers - Blogs'!$J$32</f>
        <v>265.15151515151507</v>
      </c>
      <c r="N32" s="212">
        <f>N12*'Drivers - Blogs'!$K$33*'Drivers - Blogs'!$K$32</f>
        <v>410.9848484848483</v>
      </c>
      <c r="O32" s="212">
        <f>O12*'Drivers - Blogs'!$K$33*'Drivers - Blogs'!$K$32</f>
        <v>424.2424242424241</v>
      </c>
      <c r="P32" s="212">
        <f>P12*'Drivers - Blogs'!$K$33*'Drivers - Blogs'!$K$32</f>
        <v>437.4999999999999</v>
      </c>
      <c r="Q32" s="212">
        <f>Q12*'Drivers - Blogs'!$K$33*'Drivers - Blogs'!$K$32</f>
        <v>450.75757575757564</v>
      </c>
      <c r="R32" s="212">
        <f>R12*'Drivers - Blogs'!$K$33*'Drivers - Blogs'!$K$32</f>
        <v>464.01515151515133</v>
      </c>
      <c r="S32" s="212">
        <f>S12*'Drivers - Blogs'!$K$33*'Drivers - Blogs'!$K$32</f>
        <v>477.2727272727271</v>
      </c>
      <c r="T32" s="212">
        <f>T12*'Drivers - Blogs'!$K$33*'Drivers - Blogs'!$K$32</f>
        <v>490.5303030303029</v>
      </c>
      <c r="U32" s="212">
        <f>U12*'Drivers - Blogs'!$K$33*'Drivers - Blogs'!$K$32</f>
        <v>503.78787878787864</v>
      </c>
      <c r="V32" s="212">
        <f>V12*'Drivers - Blogs'!$K$33*'Drivers - Blogs'!$K$32</f>
        <v>517.0454545454543</v>
      </c>
      <c r="W32" s="212">
        <f>W12*'Drivers - Blogs'!$K$33*'Drivers - Blogs'!$K$32</f>
        <v>530.3030303030301</v>
      </c>
      <c r="X32" s="212">
        <f>X12*'Drivers - Blogs'!$K$33*'Drivers - Blogs'!$K$32</f>
        <v>543.5606060606059</v>
      </c>
      <c r="Y32" s="212">
        <f>Y12*'Drivers - Blogs'!$K$33*'Drivers - Blogs'!$K$32</f>
        <v>556.8181818181816</v>
      </c>
      <c r="Z32" s="212">
        <f>Z12*'Drivers - Blogs'!$K$33*'Drivers - Blogs'!$K$32</f>
        <v>567.2348484848483</v>
      </c>
      <c r="AA32" s="212">
        <f>AA12*'Drivers - Blogs'!$K$33*'Drivers - Blogs'!$K$32</f>
        <v>577.6515151515149</v>
      </c>
      <c r="AB32" s="212">
        <f>AB12*'Drivers - Blogs'!$K$33*'Drivers - Blogs'!$K$32</f>
        <v>588.0681818181815</v>
      </c>
      <c r="AC32" s="212">
        <f>AC12*'Drivers - Blogs'!$K$33*'Drivers - Blogs'!$K$32</f>
        <v>598.4848484848483</v>
      </c>
      <c r="AD32" s="212">
        <f>AD12*'Drivers - Blogs'!$K$33*'Drivers - Blogs'!$K$32</f>
        <v>608.9015151515149</v>
      </c>
      <c r="AE32" s="212">
        <f>AE12*'Drivers - Blogs'!$K$33*'Drivers - Blogs'!$K$32</f>
        <v>619.3181818181816</v>
      </c>
      <c r="AF32" s="212">
        <f>AF12*'Drivers - Blogs'!$K$33*'Drivers - Blogs'!$K$32</f>
        <v>629.7348484848483</v>
      </c>
      <c r="AG32" s="212">
        <f>AG12*'Drivers - Blogs'!$K$33*'Drivers - Blogs'!$K$32</f>
        <v>640.1515151515149</v>
      </c>
      <c r="AH32" s="212">
        <f>AH12*'Drivers - Blogs'!$K$33*'Drivers - Blogs'!$K$32</f>
        <v>650.5681818181815</v>
      </c>
      <c r="AI32" s="212">
        <f>AI12*'Drivers - Blogs'!$K$33*'Drivers - Blogs'!$K$32</f>
        <v>660.9848484848482</v>
      </c>
      <c r="AJ32" s="212">
        <f>AJ12*'Drivers - Blogs'!$K$33*'Drivers - Blogs'!$K$32</f>
        <v>671.4015151515148</v>
      </c>
      <c r="AK32" s="212">
        <f>AK12*'Drivers - Blogs'!$K$33*'Drivers - Blogs'!$K$32</f>
        <v>681.8181818181815</v>
      </c>
    </row>
    <row r="33" s="139" customFormat="1" ht="13.5">
      <c r="A33" s="64"/>
    </row>
    <row r="35" spans="2:3" ht="13.5" customHeight="1">
      <c r="B35" s="84"/>
      <c r="C35" s="85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45"/>
  <sheetViews>
    <sheetView zoomScale="110" zoomScaleNormal="110" workbookViewId="0" topLeftCell="A16">
      <selection activeCell="D26" sqref="D26"/>
    </sheetView>
  </sheetViews>
  <sheetFormatPr defaultColWidth="8.8515625" defaultRowHeight="12.75"/>
  <cols>
    <col min="1" max="1" width="32.8515625" style="0" customWidth="1"/>
    <col min="2" max="4" width="9.28125" style="0" bestFit="1" customWidth="1"/>
    <col min="5" max="5" width="1.28515625" style="0" customWidth="1"/>
    <col min="6" max="8" width="9.28125" style="0" bestFit="1" customWidth="1"/>
    <col min="9" max="9" width="9.7109375" style="0" bestFit="1" customWidth="1"/>
    <col min="10" max="10" width="1.28515625" style="0" customWidth="1"/>
    <col min="11" max="11" width="9.28125" style="0" bestFit="1" customWidth="1"/>
    <col min="12" max="13" width="9.8515625" style="0" bestFit="1" customWidth="1"/>
    <col min="14" max="14" width="1.28515625" style="0" customWidth="1"/>
    <col min="15" max="20" width="9.28125" style="0" bestFit="1" customWidth="1"/>
  </cols>
  <sheetData>
    <row r="1" spans="1:86" s="186" customFormat="1" ht="12.75" thickBot="1">
      <c r="A1" s="250" t="s">
        <v>71</v>
      </c>
      <c r="B1" s="250"/>
      <c r="C1" s="250"/>
      <c r="D1" s="250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</row>
    <row r="2" spans="1:3" s="25" customFormat="1" ht="13.5">
      <c r="A2" s="175" t="s">
        <v>46</v>
      </c>
      <c r="B2" s="176" t="s">
        <v>41</v>
      </c>
      <c r="C2" s="177" t="s">
        <v>42</v>
      </c>
    </row>
    <row r="3" spans="1:3" s="21" customFormat="1" ht="13.5">
      <c r="A3" s="178" t="s">
        <v>100</v>
      </c>
      <c r="B3" s="133">
        <v>0.02</v>
      </c>
      <c r="C3" s="179">
        <v>0.02</v>
      </c>
    </row>
    <row r="4" spans="1:8" s="21" customFormat="1" ht="15" thickBot="1">
      <c r="A4" s="180" t="s">
        <v>101</v>
      </c>
      <c r="B4" s="181">
        <v>0.3</v>
      </c>
      <c r="C4" s="182">
        <v>0.15</v>
      </c>
      <c r="E4" s="23"/>
      <c r="F4" s="23"/>
      <c r="G4" s="23"/>
      <c r="H4" s="23"/>
    </row>
    <row r="5" spans="15:75" s="33" customFormat="1" ht="15" thickBot="1">
      <c r="O5" s="33" t="s">
        <v>40</v>
      </c>
      <c r="AA5" s="33" t="s">
        <v>41</v>
      </c>
      <c r="AM5" s="33" t="s">
        <v>42</v>
      </c>
      <c r="AY5" s="33" t="s">
        <v>40</v>
      </c>
      <c r="BK5" s="33" t="s">
        <v>41</v>
      </c>
      <c r="BW5" s="33" t="s">
        <v>42</v>
      </c>
    </row>
    <row r="6" spans="2:86" s="33" customFormat="1" ht="15" thickBot="1">
      <c r="B6" s="251" t="s">
        <v>47</v>
      </c>
      <c r="C6" s="252"/>
      <c r="D6" s="252"/>
      <c r="E6" s="57"/>
      <c r="F6" s="252" t="s">
        <v>48</v>
      </c>
      <c r="G6" s="252"/>
      <c r="H6" s="252"/>
      <c r="I6" s="252"/>
      <c r="J6" s="58"/>
      <c r="K6" s="88" t="s">
        <v>49</v>
      </c>
      <c r="L6" s="88"/>
      <c r="M6" s="88"/>
      <c r="N6" s="58"/>
      <c r="O6" s="251" t="s">
        <v>47</v>
      </c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105" t="s">
        <v>48</v>
      </c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187"/>
    </row>
    <row r="7" spans="2:86" s="21" customFormat="1" ht="15" thickBot="1">
      <c r="B7" s="30" t="s">
        <v>40</v>
      </c>
      <c r="C7" s="31" t="s">
        <v>41</v>
      </c>
      <c r="D7" s="31" t="s">
        <v>42</v>
      </c>
      <c r="E7" s="53"/>
      <c r="F7" s="54" t="s">
        <v>50</v>
      </c>
      <c r="G7" s="54" t="s">
        <v>40</v>
      </c>
      <c r="H7" s="54" t="s">
        <v>41</v>
      </c>
      <c r="I7" s="54" t="s">
        <v>42</v>
      </c>
      <c r="J7" s="53"/>
      <c r="K7" s="31" t="s">
        <v>40</v>
      </c>
      <c r="L7" s="31" t="s">
        <v>41</v>
      </c>
      <c r="M7" s="31" t="s">
        <v>42</v>
      </c>
      <c r="N7" s="53"/>
      <c r="O7" s="152" t="s">
        <v>51</v>
      </c>
      <c r="P7" s="153" t="s">
        <v>52</v>
      </c>
      <c r="Q7" s="153" t="s">
        <v>53</v>
      </c>
      <c r="R7" s="153" t="s">
        <v>54</v>
      </c>
      <c r="S7" s="153" t="s">
        <v>55</v>
      </c>
      <c r="T7" s="153" t="s">
        <v>56</v>
      </c>
      <c r="U7" s="153" t="s">
        <v>57</v>
      </c>
      <c r="V7" s="153" t="s">
        <v>58</v>
      </c>
      <c r="W7" s="153" t="s">
        <v>59</v>
      </c>
      <c r="X7" s="153" t="s">
        <v>60</v>
      </c>
      <c r="Y7" s="153" t="s">
        <v>61</v>
      </c>
      <c r="Z7" s="153" t="s">
        <v>62</v>
      </c>
      <c r="AA7" s="153" t="s">
        <v>51</v>
      </c>
      <c r="AB7" s="153" t="s">
        <v>52</v>
      </c>
      <c r="AC7" s="153" t="s">
        <v>53</v>
      </c>
      <c r="AD7" s="153" t="s">
        <v>54</v>
      </c>
      <c r="AE7" s="153" t="s">
        <v>55</v>
      </c>
      <c r="AF7" s="153" t="s">
        <v>56</v>
      </c>
      <c r="AG7" s="153" t="s">
        <v>57</v>
      </c>
      <c r="AH7" s="153" t="s">
        <v>58</v>
      </c>
      <c r="AI7" s="153" t="s">
        <v>59</v>
      </c>
      <c r="AJ7" s="153" t="s">
        <v>60</v>
      </c>
      <c r="AK7" s="153" t="s">
        <v>61</v>
      </c>
      <c r="AL7" s="153" t="s">
        <v>62</v>
      </c>
      <c r="AM7" s="154" t="s">
        <v>51</v>
      </c>
      <c r="AN7" s="154" t="s">
        <v>52</v>
      </c>
      <c r="AO7" s="154" t="s">
        <v>53</v>
      </c>
      <c r="AP7" s="154" t="s">
        <v>54</v>
      </c>
      <c r="AQ7" s="154" t="s">
        <v>55</v>
      </c>
      <c r="AR7" s="154" t="s">
        <v>56</v>
      </c>
      <c r="AS7" s="154" t="s">
        <v>57</v>
      </c>
      <c r="AT7" s="154" t="s">
        <v>58</v>
      </c>
      <c r="AU7" s="154" t="s">
        <v>59</v>
      </c>
      <c r="AV7" s="154" t="s">
        <v>60</v>
      </c>
      <c r="AW7" s="154" t="s">
        <v>61</v>
      </c>
      <c r="AX7" s="154" t="s">
        <v>62</v>
      </c>
      <c r="AY7" s="155" t="s">
        <v>51</v>
      </c>
      <c r="AZ7" s="156" t="s">
        <v>52</v>
      </c>
      <c r="BA7" s="156" t="s">
        <v>53</v>
      </c>
      <c r="BB7" s="156" t="s">
        <v>54</v>
      </c>
      <c r="BC7" s="156" t="s">
        <v>55</v>
      </c>
      <c r="BD7" s="156" t="s">
        <v>56</v>
      </c>
      <c r="BE7" s="156" t="s">
        <v>57</v>
      </c>
      <c r="BF7" s="156" t="s">
        <v>58</v>
      </c>
      <c r="BG7" s="156" t="s">
        <v>59</v>
      </c>
      <c r="BH7" s="156" t="s">
        <v>60</v>
      </c>
      <c r="BI7" s="156" t="s">
        <v>61</v>
      </c>
      <c r="BJ7" s="156" t="s">
        <v>62</v>
      </c>
      <c r="BK7" s="156" t="s">
        <v>51</v>
      </c>
      <c r="BL7" s="156" t="s">
        <v>52</v>
      </c>
      <c r="BM7" s="156" t="s">
        <v>53</v>
      </c>
      <c r="BN7" s="156" t="s">
        <v>54</v>
      </c>
      <c r="BO7" s="156" t="s">
        <v>55</v>
      </c>
      <c r="BP7" s="156" t="s">
        <v>56</v>
      </c>
      <c r="BQ7" s="156" t="s">
        <v>57</v>
      </c>
      <c r="BR7" s="156" t="s">
        <v>58</v>
      </c>
      <c r="BS7" s="156" t="s">
        <v>59</v>
      </c>
      <c r="BT7" s="156" t="s">
        <v>60</v>
      </c>
      <c r="BU7" s="156" t="s">
        <v>61</v>
      </c>
      <c r="BV7" s="156" t="s">
        <v>62</v>
      </c>
      <c r="BW7" s="157" t="s">
        <v>51</v>
      </c>
      <c r="BX7" s="157" t="s">
        <v>52</v>
      </c>
      <c r="BY7" s="157" t="s">
        <v>53</v>
      </c>
      <c r="BZ7" s="157" t="s">
        <v>54</v>
      </c>
      <c r="CA7" s="157" t="s">
        <v>55</v>
      </c>
      <c r="CB7" s="157" t="s">
        <v>56</v>
      </c>
      <c r="CC7" s="157" t="s">
        <v>57</v>
      </c>
      <c r="CD7" s="157" t="s">
        <v>58</v>
      </c>
      <c r="CE7" s="157" t="s">
        <v>59</v>
      </c>
      <c r="CF7" s="157" t="s">
        <v>60</v>
      </c>
      <c r="CG7" s="157" t="s">
        <v>61</v>
      </c>
      <c r="CH7" s="190" t="s">
        <v>62</v>
      </c>
    </row>
    <row r="8" spans="1:86" s="21" customFormat="1" ht="13.5">
      <c r="A8" s="26" t="s">
        <v>102</v>
      </c>
      <c r="B8" s="128">
        <v>1</v>
      </c>
      <c r="C8" s="129">
        <v>1</v>
      </c>
      <c r="D8" s="129">
        <v>1</v>
      </c>
      <c r="E8" s="49"/>
      <c r="F8" s="131">
        <v>41500</v>
      </c>
      <c r="G8" s="32">
        <f>F8</f>
        <v>41500</v>
      </c>
      <c r="H8" s="32">
        <f>G8*(1+$B$4)</f>
        <v>53950</v>
      </c>
      <c r="I8" s="32">
        <f>H8*(1+$C$4)</f>
        <v>62042.49999999999</v>
      </c>
      <c r="J8" s="49"/>
      <c r="K8" s="36">
        <f>SUM(AY8:BJ8)</f>
        <v>41500</v>
      </c>
      <c r="L8" s="36">
        <f>SUM(BK8:BV8)</f>
        <v>53950.00000000001</v>
      </c>
      <c r="M8" s="36">
        <f>SUM(BW8:CH8)</f>
        <v>62042.50000000001</v>
      </c>
      <c r="N8" s="150"/>
      <c r="O8" s="162">
        <f aca="true" t="shared" si="0" ref="O8:Z8">$B$8</f>
        <v>1</v>
      </c>
      <c r="P8" s="162">
        <f t="shared" si="0"/>
        <v>1</v>
      </c>
      <c r="Q8" s="162">
        <f t="shared" si="0"/>
        <v>1</v>
      </c>
      <c r="R8" s="162">
        <f t="shared" si="0"/>
        <v>1</v>
      </c>
      <c r="S8" s="162">
        <f t="shared" si="0"/>
        <v>1</v>
      </c>
      <c r="T8" s="162">
        <f t="shared" si="0"/>
        <v>1</v>
      </c>
      <c r="U8" s="162">
        <f t="shared" si="0"/>
        <v>1</v>
      </c>
      <c r="V8" s="162">
        <f t="shared" si="0"/>
        <v>1</v>
      </c>
      <c r="W8" s="162">
        <f t="shared" si="0"/>
        <v>1</v>
      </c>
      <c r="X8" s="162">
        <f t="shared" si="0"/>
        <v>1</v>
      </c>
      <c r="Y8" s="162">
        <f t="shared" si="0"/>
        <v>1</v>
      </c>
      <c r="Z8" s="162">
        <f t="shared" si="0"/>
        <v>1</v>
      </c>
      <c r="AA8" s="162">
        <f aca="true" t="shared" si="1" ref="AA8:AL8">$C$8</f>
        <v>1</v>
      </c>
      <c r="AB8" s="162">
        <f t="shared" si="1"/>
        <v>1</v>
      </c>
      <c r="AC8" s="162">
        <f t="shared" si="1"/>
        <v>1</v>
      </c>
      <c r="AD8" s="162">
        <f t="shared" si="1"/>
        <v>1</v>
      </c>
      <c r="AE8" s="162">
        <f t="shared" si="1"/>
        <v>1</v>
      </c>
      <c r="AF8" s="162">
        <f t="shared" si="1"/>
        <v>1</v>
      </c>
      <c r="AG8" s="162">
        <f t="shared" si="1"/>
        <v>1</v>
      </c>
      <c r="AH8" s="162">
        <f t="shared" si="1"/>
        <v>1</v>
      </c>
      <c r="AI8" s="162">
        <f t="shared" si="1"/>
        <v>1</v>
      </c>
      <c r="AJ8" s="162">
        <f t="shared" si="1"/>
        <v>1</v>
      </c>
      <c r="AK8" s="162">
        <f t="shared" si="1"/>
        <v>1</v>
      </c>
      <c r="AL8" s="162">
        <f t="shared" si="1"/>
        <v>1</v>
      </c>
      <c r="AM8" s="162">
        <f aca="true" t="shared" si="2" ref="AM8:AX8">$D$8</f>
        <v>1</v>
      </c>
      <c r="AN8" s="162">
        <f t="shared" si="2"/>
        <v>1</v>
      </c>
      <c r="AO8" s="162">
        <f t="shared" si="2"/>
        <v>1</v>
      </c>
      <c r="AP8" s="162">
        <f t="shared" si="2"/>
        <v>1</v>
      </c>
      <c r="AQ8" s="162">
        <f t="shared" si="2"/>
        <v>1</v>
      </c>
      <c r="AR8" s="162">
        <f t="shared" si="2"/>
        <v>1</v>
      </c>
      <c r="AS8" s="162">
        <f t="shared" si="2"/>
        <v>1</v>
      </c>
      <c r="AT8" s="162">
        <f t="shared" si="2"/>
        <v>1</v>
      </c>
      <c r="AU8" s="162">
        <f t="shared" si="2"/>
        <v>1</v>
      </c>
      <c r="AV8" s="162">
        <f t="shared" si="2"/>
        <v>1</v>
      </c>
      <c r="AW8" s="162">
        <f t="shared" si="2"/>
        <v>1</v>
      </c>
      <c r="AX8" s="162">
        <f t="shared" si="2"/>
        <v>1</v>
      </c>
      <c r="AY8" s="163">
        <f aca="true" t="shared" si="3" ref="AY8:BJ8">($G$8/12)*O8</f>
        <v>3458.3333333333335</v>
      </c>
      <c r="AZ8" s="163">
        <f t="shared" si="3"/>
        <v>3458.3333333333335</v>
      </c>
      <c r="BA8" s="163">
        <f t="shared" si="3"/>
        <v>3458.3333333333335</v>
      </c>
      <c r="BB8" s="163">
        <f t="shared" si="3"/>
        <v>3458.3333333333335</v>
      </c>
      <c r="BC8" s="163">
        <f t="shared" si="3"/>
        <v>3458.3333333333335</v>
      </c>
      <c r="BD8" s="163">
        <f t="shared" si="3"/>
        <v>3458.3333333333335</v>
      </c>
      <c r="BE8" s="163">
        <f t="shared" si="3"/>
        <v>3458.3333333333335</v>
      </c>
      <c r="BF8" s="163">
        <f t="shared" si="3"/>
        <v>3458.3333333333335</v>
      </c>
      <c r="BG8" s="163">
        <f t="shared" si="3"/>
        <v>3458.3333333333335</v>
      </c>
      <c r="BH8" s="163">
        <f t="shared" si="3"/>
        <v>3458.3333333333335</v>
      </c>
      <c r="BI8" s="163">
        <f t="shared" si="3"/>
        <v>3458.3333333333335</v>
      </c>
      <c r="BJ8" s="163">
        <f t="shared" si="3"/>
        <v>3458.3333333333335</v>
      </c>
      <c r="BK8" s="163">
        <f aca="true" t="shared" si="4" ref="BK8:BV8">($H$8/12)*AA8</f>
        <v>4495.833333333333</v>
      </c>
      <c r="BL8" s="163">
        <f t="shared" si="4"/>
        <v>4495.833333333333</v>
      </c>
      <c r="BM8" s="163">
        <f t="shared" si="4"/>
        <v>4495.833333333333</v>
      </c>
      <c r="BN8" s="163">
        <f t="shared" si="4"/>
        <v>4495.833333333333</v>
      </c>
      <c r="BO8" s="163">
        <f t="shared" si="4"/>
        <v>4495.833333333333</v>
      </c>
      <c r="BP8" s="163">
        <f t="shared" si="4"/>
        <v>4495.833333333333</v>
      </c>
      <c r="BQ8" s="163">
        <f t="shared" si="4"/>
        <v>4495.833333333333</v>
      </c>
      <c r="BR8" s="163">
        <f t="shared" si="4"/>
        <v>4495.833333333333</v>
      </c>
      <c r="BS8" s="163">
        <f t="shared" si="4"/>
        <v>4495.833333333333</v>
      </c>
      <c r="BT8" s="163">
        <f t="shared" si="4"/>
        <v>4495.833333333333</v>
      </c>
      <c r="BU8" s="163">
        <f t="shared" si="4"/>
        <v>4495.833333333333</v>
      </c>
      <c r="BV8" s="163">
        <f t="shared" si="4"/>
        <v>4495.833333333333</v>
      </c>
      <c r="BW8" s="163">
        <f aca="true" t="shared" si="5" ref="BW8:CH8">($I$8/12)*AM8</f>
        <v>5170.208333333333</v>
      </c>
      <c r="BX8" s="163">
        <f t="shared" si="5"/>
        <v>5170.208333333333</v>
      </c>
      <c r="BY8" s="163">
        <f t="shared" si="5"/>
        <v>5170.208333333333</v>
      </c>
      <c r="BZ8" s="163">
        <f t="shared" si="5"/>
        <v>5170.208333333333</v>
      </c>
      <c r="CA8" s="163">
        <f t="shared" si="5"/>
        <v>5170.208333333333</v>
      </c>
      <c r="CB8" s="163">
        <f t="shared" si="5"/>
        <v>5170.208333333333</v>
      </c>
      <c r="CC8" s="163">
        <f t="shared" si="5"/>
        <v>5170.208333333333</v>
      </c>
      <c r="CD8" s="163">
        <f t="shared" si="5"/>
        <v>5170.208333333333</v>
      </c>
      <c r="CE8" s="163">
        <f t="shared" si="5"/>
        <v>5170.208333333333</v>
      </c>
      <c r="CF8" s="163">
        <f t="shared" si="5"/>
        <v>5170.208333333333</v>
      </c>
      <c r="CG8" s="163">
        <f t="shared" si="5"/>
        <v>5170.208333333333</v>
      </c>
      <c r="CH8" s="191">
        <f t="shared" si="5"/>
        <v>5170.208333333333</v>
      </c>
    </row>
    <row r="9" spans="1:87" s="21" customFormat="1" ht="13.5">
      <c r="A9" s="22" t="s">
        <v>17</v>
      </c>
      <c r="B9" s="130">
        <v>0</v>
      </c>
      <c r="C9" s="119">
        <v>1.5</v>
      </c>
      <c r="D9" s="119">
        <v>2</v>
      </c>
      <c r="E9" s="48"/>
      <c r="F9" s="123">
        <v>42000</v>
      </c>
      <c r="G9" s="15">
        <v>0</v>
      </c>
      <c r="H9" s="15">
        <f>F9</f>
        <v>42000</v>
      </c>
      <c r="I9" s="15">
        <f>F9</f>
        <v>42000</v>
      </c>
      <c r="J9" s="48"/>
      <c r="K9" s="27">
        <f>SUM(AY9:BJ9)</f>
        <v>0</v>
      </c>
      <c r="L9" s="27">
        <f>SUM(BK9:BV9)</f>
        <v>63000</v>
      </c>
      <c r="M9" s="27">
        <f>SUM(BW9:CH9)</f>
        <v>84000</v>
      </c>
      <c r="N9" s="48"/>
      <c r="O9" s="132">
        <f aca="true" t="shared" si="6" ref="O9:Z9">$B$9</f>
        <v>0</v>
      </c>
      <c r="P9" s="132">
        <f t="shared" si="6"/>
        <v>0</v>
      </c>
      <c r="Q9" s="132">
        <f t="shared" si="6"/>
        <v>0</v>
      </c>
      <c r="R9" s="132">
        <f t="shared" si="6"/>
        <v>0</v>
      </c>
      <c r="S9" s="132">
        <f t="shared" si="6"/>
        <v>0</v>
      </c>
      <c r="T9" s="132">
        <f t="shared" si="6"/>
        <v>0</v>
      </c>
      <c r="U9" s="132">
        <f t="shared" si="6"/>
        <v>0</v>
      </c>
      <c r="V9" s="132">
        <f t="shared" si="6"/>
        <v>0</v>
      </c>
      <c r="W9" s="132">
        <f t="shared" si="6"/>
        <v>0</v>
      </c>
      <c r="X9" s="132">
        <f t="shared" si="6"/>
        <v>0</v>
      </c>
      <c r="Y9" s="132">
        <f t="shared" si="6"/>
        <v>0</v>
      </c>
      <c r="Z9" s="132">
        <f t="shared" si="6"/>
        <v>0</v>
      </c>
      <c r="AA9" s="132">
        <f aca="true" t="shared" si="7" ref="AA9:AL9">$C$9</f>
        <v>1.5</v>
      </c>
      <c r="AB9" s="132">
        <f t="shared" si="7"/>
        <v>1.5</v>
      </c>
      <c r="AC9" s="132">
        <f t="shared" si="7"/>
        <v>1.5</v>
      </c>
      <c r="AD9" s="132">
        <f t="shared" si="7"/>
        <v>1.5</v>
      </c>
      <c r="AE9" s="132">
        <f t="shared" si="7"/>
        <v>1.5</v>
      </c>
      <c r="AF9" s="132">
        <f t="shared" si="7"/>
        <v>1.5</v>
      </c>
      <c r="AG9" s="132">
        <f t="shared" si="7"/>
        <v>1.5</v>
      </c>
      <c r="AH9" s="132">
        <f t="shared" si="7"/>
        <v>1.5</v>
      </c>
      <c r="AI9" s="132">
        <f t="shared" si="7"/>
        <v>1.5</v>
      </c>
      <c r="AJ9" s="132">
        <f t="shared" si="7"/>
        <v>1.5</v>
      </c>
      <c r="AK9" s="132">
        <f t="shared" si="7"/>
        <v>1.5</v>
      </c>
      <c r="AL9" s="132">
        <f t="shared" si="7"/>
        <v>1.5</v>
      </c>
      <c r="AM9" s="132">
        <f aca="true" t="shared" si="8" ref="AM9:AX9">$D$9</f>
        <v>2</v>
      </c>
      <c r="AN9" s="132">
        <f t="shared" si="8"/>
        <v>2</v>
      </c>
      <c r="AO9" s="132">
        <f t="shared" si="8"/>
        <v>2</v>
      </c>
      <c r="AP9" s="132">
        <f t="shared" si="8"/>
        <v>2</v>
      </c>
      <c r="AQ9" s="132">
        <f t="shared" si="8"/>
        <v>2</v>
      </c>
      <c r="AR9" s="132">
        <f t="shared" si="8"/>
        <v>2</v>
      </c>
      <c r="AS9" s="132">
        <f t="shared" si="8"/>
        <v>2</v>
      </c>
      <c r="AT9" s="132">
        <f t="shared" si="8"/>
        <v>2</v>
      </c>
      <c r="AU9" s="132">
        <f t="shared" si="8"/>
        <v>2</v>
      </c>
      <c r="AV9" s="132">
        <f t="shared" si="8"/>
        <v>2</v>
      </c>
      <c r="AW9" s="132">
        <f t="shared" si="8"/>
        <v>2</v>
      </c>
      <c r="AX9" s="132">
        <f t="shared" si="8"/>
        <v>2</v>
      </c>
      <c r="AY9" s="161">
        <f aca="true" t="shared" si="9" ref="AY9:BJ9">($G$9/12)*O9</f>
        <v>0</v>
      </c>
      <c r="AZ9" s="161">
        <f t="shared" si="9"/>
        <v>0</v>
      </c>
      <c r="BA9" s="161">
        <f t="shared" si="9"/>
        <v>0</v>
      </c>
      <c r="BB9" s="161">
        <f t="shared" si="9"/>
        <v>0</v>
      </c>
      <c r="BC9" s="161">
        <f t="shared" si="9"/>
        <v>0</v>
      </c>
      <c r="BD9" s="161">
        <f t="shared" si="9"/>
        <v>0</v>
      </c>
      <c r="BE9" s="161">
        <f t="shared" si="9"/>
        <v>0</v>
      </c>
      <c r="BF9" s="161">
        <f t="shared" si="9"/>
        <v>0</v>
      </c>
      <c r="BG9" s="161">
        <f t="shared" si="9"/>
        <v>0</v>
      </c>
      <c r="BH9" s="161">
        <f t="shared" si="9"/>
        <v>0</v>
      </c>
      <c r="BI9" s="161">
        <f t="shared" si="9"/>
        <v>0</v>
      </c>
      <c r="BJ9" s="161">
        <f t="shared" si="9"/>
        <v>0</v>
      </c>
      <c r="BK9" s="161">
        <f aca="true" t="shared" si="10" ref="BK9:BV9">($H$9/12)*AA9</f>
        <v>5250</v>
      </c>
      <c r="BL9" s="161">
        <f t="shared" si="10"/>
        <v>5250</v>
      </c>
      <c r="BM9" s="161">
        <f t="shared" si="10"/>
        <v>5250</v>
      </c>
      <c r="BN9" s="161">
        <f t="shared" si="10"/>
        <v>5250</v>
      </c>
      <c r="BO9" s="161">
        <f t="shared" si="10"/>
        <v>5250</v>
      </c>
      <c r="BP9" s="161">
        <f t="shared" si="10"/>
        <v>5250</v>
      </c>
      <c r="BQ9" s="161">
        <f t="shared" si="10"/>
        <v>5250</v>
      </c>
      <c r="BR9" s="161">
        <f t="shared" si="10"/>
        <v>5250</v>
      </c>
      <c r="BS9" s="161">
        <f t="shared" si="10"/>
        <v>5250</v>
      </c>
      <c r="BT9" s="161">
        <f t="shared" si="10"/>
        <v>5250</v>
      </c>
      <c r="BU9" s="161">
        <f t="shared" si="10"/>
        <v>5250</v>
      </c>
      <c r="BV9" s="161">
        <f t="shared" si="10"/>
        <v>5250</v>
      </c>
      <c r="BW9" s="161">
        <f aca="true" t="shared" si="11" ref="BW9:CH9">($I$9/12)*AM9</f>
        <v>7000</v>
      </c>
      <c r="BX9" s="161">
        <f t="shared" si="11"/>
        <v>7000</v>
      </c>
      <c r="BY9" s="161">
        <f t="shared" si="11"/>
        <v>7000</v>
      </c>
      <c r="BZ9" s="161">
        <f t="shared" si="11"/>
        <v>7000</v>
      </c>
      <c r="CA9" s="161">
        <f t="shared" si="11"/>
        <v>7000</v>
      </c>
      <c r="CB9" s="161">
        <f t="shared" si="11"/>
        <v>7000</v>
      </c>
      <c r="CC9" s="161">
        <f t="shared" si="11"/>
        <v>7000</v>
      </c>
      <c r="CD9" s="161">
        <f t="shared" si="11"/>
        <v>7000</v>
      </c>
      <c r="CE9" s="161">
        <f t="shared" si="11"/>
        <v>7000</v>
      </c>
      <c r="CF9" s="161">
        <f t="shared" si="11"/>
        <v>7000</v>
      </c>
      <c r="CG9" s="161">
        <f t="shared" si="11"/>
        <v>7000</v>
      </c>
      <c r="CH9" s="170">
        <f t="shared" si="11"/>
        <v>7000</v>
      </c>
      <c r="CI9" s="151"/>
    </row>
    <row r="10" spans="1:86" s="21" customFormat="1" ht="13.5">
      <c r="A10" s="22" t="s">
        <v>103</v>
      </c>
      <c r="B10" s="130">
        <v>1</v>
      </c>
      <c r="C10" s="119">
        <v>1</v>
      </c>
      <c r="D10" s="119">
        <v>1</v>
      </c>
      <c r="E10" s="48"/>
      <c r="F10" s="123">
        <v>42000</v>
      </c>
      <c r="G10" s="15">
        <f>F10</f>
        <v>42000</v>
      </c>
      <c r="H10" s="15">
        <f>F10</f>
        <v>42000</v>
      </c>
      <c r="I10" s="15">
        <f>H10*(1+$C$3)</f>
        <v>42840</v>
      </c>
      <c r="J10" s="48"/>
      <c r="K10" s="27">
        <f>SUM(AY10:BJ10)</f>
        <v>42000</v>
      </c>
      <c r="L10" s="27">
        <f>SUM(BK10:BV10)</f>
        <v>42000</v>
      </c>
      <c r="M10" s="27">
        <f>SUM(BW10:CH10)</f>
        <v>42840</v>
      </c>
      <c r="N10" s="48"/>
      <c r="O10" s="164">
        <f aca="true" t="shared" si="12" ref="O10:Z10">$B$10</f>
        <v>1</v>
      </c>
      <c r="P10" s="164">
        <f t="shared" si="12"/>
        <v>1</v>
      </c>
      <c r="Q10" s="164">
        <f t="shared" si="12"/>
        <v>1</v>
      </c>
      <c r="R10" s="164">
        <f t="shared" si="12"/>
        <v>1</v>
      </c>
      <c r="S10" s="164">
        <f t="shared" si="12"/>
        <v>1</v>
      </c>
      <c r="T10" s="164">
        <f t="shared" si="12"/>
        <v>1</v>
      </c>
      <c r="U10" s="164">
        <f t="shared" si="12"/>
        <v>1</v>
      </c>
      <c r="V10" s="164">
        <f t="shared" si="12"/>
        <v>1</v>
      </c>
      <c r="W10" s="164">
        <f t="shared" si="12"/>
        <v>1</v>
      </c>
      <c r="X10" s="164">
        <f t="shared" si="12"/>
        <v>1</v>
      </c>
      <c r="Y10" s="164">
        <f t="shared" si="12"/>
        <v>1</v>
      </c>
      <c r="Z10" s="164">
        <f t="shared" si="12"/>
        <v>1</v>
      </c>
      <c r="AA10" s="164">
        <f aca="true" t="shared" si="13" ref="AA10:AL10">$C$10</f>
        <v>1</v>
      </c>
      <c r="AB10" s="164">
        <f t="shared" si="13"/>
        <v>1</v>
      </c>
      <c r="AC10" s="164">
        <f t="shared" si="13"/>
        <v>1</v>
      </c>
      <c r="AD10" s="164">
        <f t="shared" si="13"/>
        <v>1</v>
      </c>
      <c r="AE10" s="164">
        <f t="shared" si="13"/>
        <v>1</v>
      </c>
      <c r="AF10" s="164">
        <f t="shared" si="13"/>
        <v>1</v>
      </c>
      <c r="AG10" s="164">
        <f t="shared" si="13"/>
        <v>1</v>
      </c>
      <c r="AH10" s="164">
        <f t="shared" si="13"/>
        <v>1</v>
      </c>
      <c r="AI10" s="164">
        <f t="shared" si="13"/>
        <v>1</v>
      </c>
      <c r="AJ10" s="164">
        <f t="shared" si="13"/>
        <v>1</v>
      </c>
      <c r="AK10" s="164">
        <f t="shared" si="13"/>
        <v>1</v>
      </c>
      <c r="AL10" s="164">
        <f t="shared" si="13"/>
        <v>1</v>
      </c>
      <c r="AM10" s="164">
        <f aca="true" t="shared" si="14" ref="AM10:AX10">$D$10</f>
        <v>1</v>
      </c>
      <c r="AN10" s="164">
        <f t="shared" si="14"/>
        <v>1</v>
      </c>
      <c r="AO10" s="164">
        <f t="shared" si="14"/>
        <v>1</v>
      </c>
      <c r="AP10" s="164">
        <f t="shared" si="14"/>
        <v>1</v>
      </c>
      <c r="AQ10" s="164">
        <f t="shared" si="14"/>
        <v>1</v>
      </c>
      <c r="AR10" s="164">
        <f t="shared" si="14"/>
        <v>1</v>
      </c>
      <c r="AS10" s="164">
        <f t="shared" si="14"/>
        <v>1</v>
      </c>
      <c r="AT10" s="164">
        <f t="shared" si="14"/>
        <v>1</v>
      </c>
      <c r="AU10" s="164">
        <f t="shared" si="14"/>
        <v>1</v>
      </c>
      <c r="AV10" s="164">
        <f t="shared" si="14"/>
        <v>1</v>
      </c>
      <c r="AW10" s="164">
        <f t="shared" si="14"/>
        <v>1</v>
      </c>
      <c r="AX10" s="164">
        <f t="shared" si="14"/>
        <v>1</v>
      </c>
      <c r="AY10" s="165">
        <f aca="true" t="shared" si="15" ref="AY10:BJ10">($G$10/12)*O10</f>
        <v>3500</v>
      </c>
      <c r="AZ10" s="165">
        <f t="shared" si="15"/>
        <v>3500</v>
      </c>
      <c r="BA10" s="165">
        <f t="shared" si="15"/>
        <v>3500</v>
      </c>
      <c r="BB10" s="165">
        <f t="shared" si="15"/>
        <v>3500</v>
      </c>
      <c r="BC10" s="165">
        <f t="shared" si="15"/>
        <v>3500</v>
      </c>
      <c r="BD10" s="165">
        <f t="shared" si="15"/>
        <v>3500</v>
      </c>
      <c r="BE10" s="165">
        <f t="shared" si="15"/>
        <v>3500</v>
      </c>
      <c r="BF10" s="165">
        <f t="shared" si="15"/>
        <v>3500</v>
      </c>
      <c r="BG10" s="165">
        <f t="shared" si="15"/>
        <v>3500</v>
      </c>
      <c r="BH10" s="165">
        <f t="shared" si="15"/>
        <v>3500</v>
      </c>
      <c r="BI10" s="165">
        <f t="shared" si="15"/>
        <v>3500</v>
      </c>
      <c r="BJ10" s="165">
        <f t="shared" si="15"/>
        <v>3500</v>
      </c>
      <c r="BK10" s="165">
        <f aca="true" t="shared" si="16" ref="BK10:BV10">($H$10/12)*AA10</f>
        <v>3500</v>
      </c>
      <c r="BL10" s="165">
        <f t="shared" si="16"/>
        <v>3500</v>
      </c>
      <c r="BM10" s="165">
        <f t="shared" si="16"/>
        <v>3500</v>
      </c>
      <c r="BN10" s="165">
        <f t="shared" si="16"/>
        <v>3500</v>
      </c>
      <c r="BO10" s="165">
        <f t="shared" si="16"/>
        <v>3500</v>
      </c>
      <c r="BP10" s="165">
        <f t="shared" si="16"/>
        <v>3500</v>
      </c>
      <c r="BQ10" s="165">
        <f t="shared" si="16"/>
        <v>3500</v>
      </c>
      <c r="BR10" s="165">
        <f t="shared" si="16"/>
        <v>3500</v>
      </c>
      <c r="BS10" s="165">
        <f t="shared" si="16"/>
        <v>3500</v>
      </c>
      <c r="BT10" s="165">
        <f t="shared" si="16"/>
        <v>3500</v>
      </c>
      <c r="BU10" s="165">
        <f t="shared" si="16"/>
        <v>3500</v>
      </c>
      <c r="BV10" s="165">
        <f t="shared" si="16"/>
        <v>3500</v>
      </c>
      <c r="BW10" s="165">
        <f aca="true" t="shared" si="17" ref="BW10:CH10">($I$10/12)*AM10</f>
        <v>3570</v>
      </c>
      <c r="BX10" s="165">
        <f t="shared" si="17"/>
        <v>3570</v>
      </c>
      <c r="BY10" s="165">
        <f t="shared" si="17"/>
        <v>3570</v>
      </c>
      <c r="BZ10" s="165">
        <f t="shared" si="17"/>
        <v>3570</v>
      </c>
      <c r="CA10" s="165">
        <f t="shared" si="17"/>
        <v>3570</v>
      </c>
      <c r="CB10" s="165">
        <f t="shared" si="17"/>
        <v>3570</v>
      </c>
      <c r="CC10" s="165">
        <f t="shared" si="17"/>
        <v>3570</v>
      </c>
      <c r="CD10" s="165">
        <f t="shared" si="17"/>
        <v>3570</v>
      </c>
      <c r="CE10" s="165">
        <f t="shared" si="17"/>
        <v>3570</v>
      </c>
      <c r="CF10" s="165">
        <f t="shared" si="17"/>
        <v>3570</v>
      </c>
      <c r="CG10" s="165">
        <f t="shared" si="17"/>
        <v>3570</v>
      </c>
      <c r="CH10" s="188">
        <f t="shared" si="17"/>
        <v>3570</v>
      </c>
    </row>
    <row r="11" spans="1:86" s="21" customFormat="1" ht="13.5">
      <c r="A11" s="59" t="s">
        <v>63</v>
      </c>
      <c r="B11" s="41">
        <f>SUM(B8:B10)</f>
        <v>2</v>
      </c>
      <c r="C11" s="42">
        <f>SUM(C8:C10)</f>
        <v>3.5</v>
      </c>
      <c r="D11" s="42">
        <f>SUM(D8:D10)</f>
        <v>4</v>
      </c>
      <c r="E11" s="50"/>
      <c r="F11" s="43"/>
      <c r="G11" s="44"/>
      <c r="H11" s="44"/>
      <c r="I11" s="44"/>
      <c r="J11" s="50"/>
      <c r="K11" s="45">
        <f>SUM(K8:K10)</f>
        <v>83500</v>
      </c>
      <c r="L11" s="45">
        <f>SUM(L8:L10)</f>
        <v>158950</v>
      </c>
      <c r="M11" s="45">
        <f>SUM(M8:M10)</f>
        <v>188882.5</v>
      </c>
      <c r="N11" s="50"/>
      <c r="O11" s="158">
        <f aca="true" t="shared" si="18" ref="O11:AT11">SUM(O8:O10)</f>
        <v>2</v>
      </c>
      <c r="P11" s="158">
        <f t="shared" si="18"/>
        <v>2</v>
      </c>
      <c r="Q11" s="158">
        <f t="shared" si="18"/>
        <v>2</v>
      </c>
      <c r="R11" s="158">
        <f t="shared" si="18"/>
        <v>2</v>
      </c>
      <c r="S11" s="158">
        <f t="shared" si="18"/>
        <v>2</v>
      </c>
      <c r="T11" s="158">
        <f t="shared" si="18"/>
        <v>2</v>
      </c>
      <c r="U11" s="158">
        <f t="shared" si="18"/>
        <v>2</v>
      </c>
      <c r="V11" s="158">
        <f t="shared" si="18"/>
        <v>2</v>
      </c>
      <c r="W11" s="158">
        <f t="shared" si="18"/>
        <v>2</v>
      </c>
      <c r="X11" s="158">
        <f t="shared" si="18"/>
        <v>2</v>
      </c>
      <c r="Y11" s="158">
        <f t="shared" si="18"/>
        <v>2</v>
      </c>
      <c r="Z11" s="158">
        <f t="shared" si="18"/>
        <v>2</v>
      </c>
      <c r="AA11" s="158">
        <f t="shared" si="18"/>
        <v>3.5</v>
      </c>
      <c r="AB11" s="158">
        <f t="shared" si="18"/>
        <v>3.5</v>
      </c>
      <c r="AC11" s="158">
        <f t="shared" si="18"/>
        <v>3.5</v>
      </c>
      <c r="AD11" s="158">
        <f t="shared" si="18"/>
        <v>3.5</v>
      </c>
      <c r="AE11" s="158">
        <f t="shared" si="18"/>
        <v>3.5</v>
      </c>
      <c r="AF11" s="158">
        <f t="shared" si="18"/>
        <v>3.5</v>
      </c>
      <c r="AG11" s="158">
        <f t="shared" si="18"/>
        <v>3.5</v>
      </c>
      <c r="AH11" s="158">
        <f t="shared" si="18"/>
        <v>3.5</v>
      </c>
      <c r="AI11" s="158">
        <f t="shared" si="18"/>
        <v>3.5</v>
      </c>
      <c r="AJ11" s="158">
        <f t="shared" si="18"/>
        <v>3.5</v>
      </c>
      <c r="AK11" s="158">
        <f t="shared" si="18"/>
        <v>3.5</v>
      </c>
      <c r="AL11" s="158">
        <f t="shared" si="18"/>
        <v>3.5</v>
      </c>
      <c r="AM11" s="158">
        <f t="shared" si="18"/>
        <v>4</v>
      </c>
      <c r="AN11" s="158">
        <f t="shared" si="18"/>
        <v>4</v>
      </c>
      <c r="AO11" s="158">
        <f t="shared" si="18"/>
        <v>4</v>
      </c>
      <c r="AP11" s="158">
        <f t="shared" si="18"/>
        <v>4</v>
      </c>
      <c r="AQ11" s="158">
        <f t="shared" si="18"/>
        <v>4</v>
      </c>
      <c r="AR11" s="158">
        <f t="shared" si="18"/>
        <v>4</v>
      </c>
      <c r="AS11" s="158">
        <f t="shared" si="18"/>
        <v>4</v>
      </c>
      <c r="AT11" s="158">
        <f t="shared" si="18"/>
        <v>4</v>
      </c>
      <c r="AU11" s="158">
        <f aca="true" t="shared" si="19" ref="AU11:BZ11">SUM(AU8:AU10)</f>
        <v>4</v>
      </c>
      <c r="AV11" s="158">
        <f t="shared" si="19"/>
        <v>4</v>
      </c>
      <c r="AW11" s="158">
        <f t="shared" si="19"/>
        <v>4</v>
      </c>
      <c r="AX11" s="158">
        <f t="shared" si="19"/>
        <v>4</v>
      </c>
      <c r="AY11" s="159">
        <f t="shared" si="19"/>
        <v>6958.333333333334</v>
      </c>
      <c r="AZ11" s="160">
        <f t="shared" si="19"/>
        <v>6958.333333333334</v>
      </c>
      <c r="BA11" s="160">
        <f t="shared" si="19"/>
        <v>6958.333333333334</v>
      </c>
      <c r="BB11" s="160">
        <f t="shared" si="19"/>
        <v>6958.333333333334</v>
      </c>
      <c r="BC11" s="160">
        <f t="shared" si="19"/>
        <v>6958.333333333334</v>
      </c>
      <c r="BD11" s="160">
        <f t="shared" si="19"/>
        <v>6958.333333333334</v>
      </c>
      <c r="BE11" s="160">
        <f t="shared" si="19"/>
        <v>6958.333333333334</v>
      </c>
      <c r="BF11" s="160">
        <f t="shared" si="19"/>
        <v>6958.333333333334</v>
      </c>
      <c r="BG11" s="160">
        <f t="shared" si="19"/>
        <v>6958.333333333334</v>
      </c>
      <c r="BH11" s="160">
        <f t="shared" si="19"/>
        <v>6958.333333333334</v>
      </c>
      <c r="BI11" s="160">
        <f t="shared" si="19"/>
        <v>6958.333333333334</v>
      </c>
      <c r="BJ11" s="160">
        <f t="shared" si="19"/>
        <v>6958.333333333334</v>
      </c>
      <c r="BK11" s="160">
        <f t="shared" si="19"/>
        <v>13245.833333333332</v>
      </c>
      <c r="BL11" s="160">
        <f t="shared" si="19"/>
        <v>13245.833333333332</v>
      </c>
      <c r="BM11" s="160">
        <f t="shared" si="19"/>
        <v>13245.833333333332</v>
      </c>
      <c r="BN11" s="160">
        <f t="shared" si="19"/>
        <v>13245.833333333332</v>
      </c>
      <c r="BO11" s="160">
        <f t="shared" si="19"/>
        <v>13245.833333333332</v>
      </c>
      <c r="BP11" s="160">
        <f t="shared" si="19"/>
        <v>13245.833333333332</v>
      </c>
      <c r="BQ11" s="160">
        <f t="shared" si="19"/>
        <v>13245.833333333332</v>
      </c>
      <c r="BR11" s="160">
        <f t="shared" si="19"/>
        <v>13245.833333333332</v>
      </c>
      <c r="BS11" s="160">
        <f t="shared" si="19"/>
        <v>13245.833333333332</v>
      </c>
      <c r="BT11" s="160">
        <f t="shared" si="19"/>
        <v>13245.833333333332</v>
      </c>
      <c r="BU11" s="160">
        <f t="shared" si="19"/>
        <v>13245.833333333332</v>
      </c>
      <c r="BV11" s="160">
        <f t="shared" si="19"/>
        <v>13245.833333333332</v>
      </c>
      <c r="BW11" s="160">
        <f t="shared" si="19"/>
        <v>15740.208333333332</v>
      </c>
      <c r="BX11" s="160">
        <f t="shared" si="19"/>
        <v>15740.208333333332</v>
      </c>
      <c r="BY11" s="160">
        <f t="shared" si="19"/>
        <v>15740.208333333332</v>
      </c>
      <c r="BZ11" s="160">
        <f t="shared" si="19"/>
        <v>15740.208333333332</v>
      </c>
      <c r="CA11" s="160">
        <f aca="true" t="shared" si="20" ref="CA11:CH11">SUM(CA8:CA10)</f>
        <v>15740.208333333332</v>
      </c>
      <c r="CB11" s="160">
        <f t="shared" si="20"/>
        <v>15740.208333333332</v>
      </c>
      <c r="CC11" s="160">
        <f t="shared" si="20"/>
        <v>15740.208333333332</v>
      </c>
      <c r="CD11" s="160">
        <f t="shared" si="20"/>
        <v>15740.208333333332</v>
      </c>
      <c r="CE11" s="160">
        <f t="shared" si="20"/>
        <v>15740.208333333332</v>
      </c>
      <c r="CF11" s="160">
        <f t="shared" si="20"/>
        <v>15740.208333333332</v>
      </c>
      <c r="CG11" s="160">
        <f t="shared" si="20"/>
        <v>15740.208333333332</v>
      </c>
      <c r="CH11" s="189">
        <f t="shared" si="20"/>
        <v>15740.208333333332</v>
      </c>
    </row>
    <row r="12" spans="1:86" s="25" customFormat="1" ht="13.5">
      <c r="A12" s="62" t="s">
        <v>65</v>
      </c>
      <c r="B12" s="63"/>
      <c r="E12" s="48"/>
      <c r="F12" s="46"/>
      <c r="G12" s="64"/>
      <c r="H12" s="64"/>
      <c r="I12" s="64"/>
      <c r="J12" s="48"/>
      <c r="K12" s="47">
        <f>K11*0.09</f>
        <v>7515</v>
      </c>
      <c r="L12" s="47">
        <f>L11*0.09</f>
        <v>14305.5</v>
      </c>
      <c r="M12" s="47">
        <f>M11*0.09</f>
        <v>16999.425</v>
      </c>
      <c r="N12" s="48"/>
      <c r="AY12" s="66">
        <f>AY11*0.09</f>
        <v>626.25</v>
      </c>
      <c r="AZ12" s="46">
        <f aca="true" t="shared" si="21" ref="AZ12:CH12">AZ11*0.09</f>
        <v>626.25</v>
      </c>
      <c r="BA12" s="46">
        <f t="shared" si="21"/>
        <v>626.25</v>
      </c>
      <c r="BB12" s="46">
        <f t="shared" si="21"/>
        <v>626.25</v>
      </c>
      <c r="BC12" s="46">
        <f t="shared" si="21"/>
        <v>626.25</v>
      </c>
      <c r="BD12" s="46">
        <f t="shared" si="21"/>
        <v>626.25</v>
      </c>
      <c r="BE12" s="46">
        <f t="shared" si="21"/>
        <v>626.25</v>
      </c>
      <c r="BF12" s="46">
        <f t="shared" si="21"/>
        <v>626.25</v>
      </c>
      <c r="BG12" s="46">
        <f t="shared" si="21"/>
        <v>626.25</v>
      </c>
      <c r="BH12" s="46">
        <f t="shared" si="21"/>
        <v>626.25</v>
      </c>
      <c r="BI12" s="46">
        <f t="shared" si="21"/>
        <v>626.25</v>
      </c>
      <c r="BJ12" s="46">
        <f t="shared" si="21"/>
        <v>626.25</v>
      </c>
      <c r="BK12" s="46">
        <f t="shared" si="21"/>
        <v>1192.1249999999998</v>
      </c>
      <c r="BL12" s="46">
        <f t="shared" si="21"/>
        <v>1192.1249999999998</v>
      </c>
      <c r="BM12" s="46">
        <f t="shared" si="21"/>
        <v>1192.1249999999998</v>
      </c>
      <c r="BN12" s="46">
        <f t="shared" si="21"/>
        <v>1192.1249999999998</v>
      </c>
      <c r="BO12" s="46">
        <f t="shared" si="21"/>
        <v>1192.1249999999998</v>
      </c>
      <c r="BP12" s="46">
        <f t="shared" si="21"/>
        <v>1192.1249999999998</v>
      </c>
      <c r="BQ12" s="46">
        <f t="shared" si="21"/>
        <v>1192.1249999999998</v>
      </c>
      <c r="BR12" s="46">
        <f t="shared" si="21"/>
        <v>1192.1249999999998</v>
      </c>
      <c r="BS12" s="46">
        <f t="shared" si="21"/>
        <v>1192.1249999999998</v>
      </c>
      <c r="BT12" s="46">
        <f t="shared" si="21"/>
        <v>1192.1249999999998</v>
      </c>
      <c r="BU12" s="46">
        <f t="shared" si="21"/>
        <v>1192.1249999999998</v>
      </c>
      <c r="BV12" s="46">
        <f t="shared" si="21"/>
        <v>1192.1249999999998</v>
      </c>
      <c r="BW12" s="46">
        <f t="shared" si="21"/>
        <v>1416.6187499999999</v>
      </c>
      <c r="BX12" s="46">
        <f t="shared" si="21"/>
        <v>1416.6187499999999</v>
      </c>
      <c r="BY12" s="46">
        <f t="shared" si="21"/>
        <v>1416.6187499999999</v>
      </c>
      <c r="BZ12" s="46">
        <f t="shared" si="21"/>
        <v>1416.6187499999999</v>
      </c>
      <c r="CA12" s="46">
        <f t="shared" si="21"/>
        <v>1416.6187499999999</v>
      </c>
      <c r="CB12" s="46">
        <f t="shared" si="21"/>
        <v>1416.6187499999999</v>
      </c>
      <c r="CC12" s="46">
        <f t="shared" si="21"/>
        <v>1416.6187499999999</v>
      </c>
      <c r="CD12" s="46">
        <f t="shared" si="21"/>
        <v>1416.6187499999999</v>
      </c>
      <c r="CE12" s="46">
        <f t="shared" si="21"/>
        <v>1416.6187499999999</v>
      </c>
      <c r="CF12" s="46">
        <f t="shared" si="21"/>
        <v>1416.6187499999999</v>
      </c>
      <c r="CG12" s="46">
        <f t="shared" si="21"/>
        <v>1416.6187499999999</v>
      </c>
      <c r="CH12" s="171">
        <f t="shared" si="21"/>
        <v>1416.6187499999999</v>
      </c>
    </row>
    <row r="13" spans="1:86" s="21" customFormat="1" ht="15" thickBot="1">
      <c r="A13" s="60" t="s">
        <v>111</v>
      </c>
      <c r="B13" s="38"/>
      <c r="C13" s="34"/>
      <c r="D13" s="34"/>
      <c r="E13" s="51"/>
      <c r="F13" s="39"/>
      <c r="G13" s="39"/>
      <c r="H13" s="39"/>
      <c r="I13" s="39"/>
      <c r="J13" s="51"/>
      <c r="K13" s="40">
        <f>K11*0.07</f>
        <v>5845.000000000001</v>
      </c>
      <c r="L13" s="40">
        <f>L11*0.07</f>
        <v>11126.500000000002</v>
      </c>
      <c r="M13" s="40">
        <f>M11*0.07</f>
        <v>13221.775000000001</v>
      </c>
      <c r="N13" s="51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67">
        <f>AY11*0.07</f>
        <v>487.0833333333334</v>
      </c>
      <c r="AZ13" s="39">
        <f aca="true" t="shared" si="22" ref="AZ13:CH13">AZ11*0.07</f>
        <v>487.0833333333334</v>
      </c>
      <c r="BA13" s="39">
        <f t="shared" si="22"/>
        <v>487.0833333333334</v>
      </c>
      <c r="BB13" s="39">
        <f t="shared" si="22"/>
        <v>487.0833333333334</v>
      </c>
      <c r="BC13" s="39">
        <f t="shared" si="22"/>
        <v>487.0833333333334</v>
      </c>
      <c r="BD13" s="39">
        <f t="shared" si="22"/>
        <v>487.0833333333334</v>
      </c>
      <c r="BE13" s="39">
        <f t="shared" si="22"/>
        <v>487.0833333333334</v>
      </c>
      <c r="BF13" s="39">
        <f t="shared" si="22"/>
        <v>487.0833333333334</v>
      </c>
      <c r="BG13" s="39">
        <f t="shared" si="22"/>
        <v>487.0833333333334</v>
      </c>
      <c r="BH13" s="39">
        <f t="shared" si="22"/>
        <v>487.0833333333334</v>
      </c>
      <c r="BI13" s="39">
        <f t="shared" si="22"/>
        <v>487.0833333333334</v>
      </c>
      <c r="BJ13" s="39">
        <f t="shared" si="22"/>
        <v>487.0833333333334</v>
      </c>
      <c r="BK13" s="39">
        <f t="shared" si="22"/>
        <v>927.2083333333334</v>
      </c>
      <c r="BL13" s="39">
        <f t="shared" si="22"/>
        <v>927.2083333333334</v>
      </c>
      <c r="BM13" s="39">
        <f t="shared" si="22"/>
        <v>927.2083333333334</v>
      </c>
      <c r="BN13" s="39">
        <f t="shared" si="22"/>
        <v>927.2083333333334</v>
      </c>
      <c r="BO13" s="39">
        <f t="shared" si="22"/>
        <v>927.2083333333334</v>
      </c>
      <c r="BP13" s="39">
        <f t="shared" si="22"/>
        <v>927.2083333333334</v>
      </c>
      <c r="BQ13" s="39">
        <f t="shared" si="22"/>
        <v>927.2083333333334</v>
      </c>
      <c r="BR13" s="39">
        <f t="shared" si="22"/>
        <v>927.2083333333334</v>
      </c>
      <c r="BS13" s="39">
        <f t="shared" si="22"/>
        <v>927.2083333333334</v>
      </c>
      <c r="BT13" s="39">
        <f t="shared" si="22"/>
        <v>927.2083333333334</v>
      </c>
      <c r="BU13" s="39">
        <f t="shared" si="22"/>
        <v>927.2083333333334</v>
      </c>
      <c r="BV13" s="39">
        <f t="shared" si="22"/>
        <v>927.2083333333334</v>
      </c>
      <c r="BW13" s="39">
        <f t="shared" si="22"/>
        <v>1101.8145833333333</v>
      </c>
      <c r="BX13" s="39">
        <f t="shared" si="22"/>
        <v>1101.8145833333333</v>
      </c>
      <c r="BY13" s="39">
        <f t="shared" si="22"/>
        <v>1101.8145833333333</v>
      </c>
      <c r="BZ13" s="39">
        <f t="shared" si="22"/>
        <v>1101.8145833333333</v>
      </c>
      <c r="CA13" s="39">
        <f t="shared" si="22"/>
        <v>1101.8145833333333</v>
      </c>
      <c r="CB13" s="39">
        <f t="shared" si="22"/>
        <v>1101.8145833333333</v>
      </c>
      <c r="CC13" s="39">
        <f t="shared" si="22"/>
        <v>1101.8145833333333</v>
      </c>
      <c r="CD13" s="39">
        <f t="shared" si="22"/>
        <v>1101.8145833333333</v>
      </c>
      <c r="CE13" s="39">
        <f t="shared" si="22"/>
        <v>1101.8145833333333</v>
      </c>
      <c r="CF13" s="39">
        <f t="shared" si="22"/>
        <v>1101.8145833333333</v>
      </c>
      <c r="CG13" s="39">
        <f t="shared" si="22"/>
        <v>1101.8145833333333</v>
      </c>
      <c r="CH13" s="172">
        <f t="shared" si="22"/>
        <v>1101.8145833333333</v>
      </c>
    </row>
    <row r="14" spans="1:86" s="21" customFormat="1" ht="15.75" thickBot="1" thickTop="1">
      <c r="A14" s="61" t="s">
        <v>64</v>
      </c>
      <c r="B14" s="24"/>
      <c r="C14" s="28"/>
      <c r="D14" s="28"/>
      <c r="E14" s="52"/>
      <c r="F14" s="29"/>
      <c r="G14" s="29"/>
      <c r="H14" s="29"/>
      <c r="I14" s="29"/>
      <c r="J14" s="52"/>
      <c r="K14" s="37">
        <f>K11+K13+K12</f>
        <v>96860</v>
      </c>
      <c r="L14" s="37">
        <f>L11+L13+L12</f>
        <v>184382</v>
      </c>
      <c r="M14" s="37">
        <f>M11+M13+M12</f>
        <v>219103.69999999998</v>
      </c>
      <c r="N14" s="37">
        <f>N11+N13+N12</f>
        <v>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89">
        <f aca="true" t="shared" si="23" ref="AY14:CH14">AY11+AY13+AY12</f>
        <v>8071.666666666667</v>
      </c>
      <c r="AZ14" s="37">
        <f t="shared" si="23"/>
        <v>8071.666666666667</v>
      </c>
      <c r="BA14" s="37">
        <f t="shared" si="23"/>
        <v>8071.666666666667</v>
      </c>
      <c r="BB14" s="37">
        <f t="shared" si="23"/>
        <v>8071.666666666667</v>
      </c>
      <c r="BC14" s="37">
        <f t="shared" si="23"/>
        <v>8071.666666666667</v>
      </c>
      <c r="BD14" s="37">
        <f t="shared" si="23"/>
        <v>8071.666666666667</v>
      </c>
      <c r="BE14" s="37">
        <f t="shared" si="23"/>
        <v>8071.666666666667</v>
      </c>
      <c r="BF14" s="37">
        <f t="shared" si="23"/>
        <v>8071.666666666667</v>
      </c>
      <c r="BG14" s="37">
        <f t="shared" si="23"/>
        <v>8071.666666666667</v>
      </c>
      <c r="BH14" s="37">
        <f t="shared" si="23"/>
        <v>8071.666666666667</v>
      </c>
      <c r="BI14" s="37">
        <f t="shared" si="23"/>
        <v>8071.666666666667</v>
      </c>
      <c r="BJ14" s="37">
        <f t="shared" si="23"/>
        <v>8071.666666666667</v>
      </c>
      <c r="BK14" s="37">
        <f t="shared" si="23"/>
        <v>15365.166666666666</v>
      </c>
      <c r="BL14" s="37">
        <f t="shared" si="23"/>
        <v>15365.166666666666</v>
      </c>
      <c r="BM14" s="37">
        <f t="shared" si="23"/>
        <v>15365.166666666666</v>
      </c>
      <c r="BN14" s="37">
        <f t="shared" si="23"/>
        <v>15365.166666666666</v>
      </c>
      <c r="BO14" s="37">
        <f t="shared" si="23"/>
        <v>15365.166666666666</v>
      </c>
      <c r="BP14" s="37">
        <f t="shared" si="23"/>
        <v>15365.166666666666</v>
      </c>
      <c r="BQ14" s="37">
        <f t="shared" si="23"/>
        <v>15365.166666666666</v>
      </c>
      <c r="BR14" s="37">
        <f t="shared" si="23"/>
        <v>15365.166666666666</v>
      </c>
      <c r="BS14" s="37">
        <f t="shared" si="23"/>
        <v>15365.166666666666</v>
      </c>
      <c r="BT14" s="37">
        <f t="shared" si="23"/>
        <v>15365.166666666666</v>
      </c>
      <c r="BU14" s="37">
        <f t="shared" si="23"/>
        <v>15365.166666666666</v>
      </c>
      <c r="BV14" s="37">
        <f t="shared" si="23"/>
        <v>15365.166666666666</v>
      </c>
      <c r="BW14" s="37">
        <f t="shared" si="23"/>
        <v>18258.641666666666</v>
      </c>
      <c r="BX14" s="37">
        <f t="shared" si="23"/>
        <v>18258.641666666666</v>
      </c>
      <c r="BY14" s="37">
        <f t="shared" si="23"/>
        <v>18258.641666666666</v>
      </c>
      <c r="BZ14" s="37">
        <f t="shared" si="23"/>
        <v>18258.641666666666</v>
      </c>
      <c r="CA14" s="37">
        <f t="shared" si="23"/>
        <v>18258.641666666666</v>
      </c>
      <c r="CB14" s="37">
        <f t="shared" si="23"/>
        <v>18258.641666666666</v>
      </c>
      <c r="CC14" s="37">
        <f t="shared" si="23"/>
        <v>18258.641666666666</v>
      </c>
      <c r="CD14" s="37">
        <f t="shared" si="23"/>
        <v>18258.641666666666</v>
      </c>
      <c r="CE14" s="37">
        <f t="shared" si="23"/>
        <v>18258.641666666666</v>
      </c>
      <c r="CF14" s="37">
        <f t="shared" si="23"/>
        <v>18258.641666666666</v>
      </c>
      <c r="CG14" s="37">
        <f t="shared" si="23"/>
        <v>18258.641666666666</v>
      </c>
      <c r="CH14" s="173">
        <f t="shared" si="23"/>
        <v>18258.641666666666</v>
      </c>
    </row>
    <row r="15" spans="1:86" s="25" customFormat="1" ht="13.5">
      <c r="A15" s="20"/>
      <c r="F15" s="46"/>
      <c r="G15" s="46"/>
      <c r="H15" s="46"/>
      <c r="I15" s="4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1:86" s="184" customFormat="1" ht="14.25" customHeight="1" thickBot="1">
      <c r="A16" s="250" t="s">
        <v>72</v>
      </c>
      <c r="B16" s="250"/>
      <c r="C16" s="250"/>
      <c r="D16" s="250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</row>
    <row r="17" spans="1:3" s="25" customFormat="1" ht="13.5">
      <c r="A17" s="175" t="s">
        <v>46</v>
      </c>
      <c r="B17" s="176" t="s">
        <v>41</v>
      </c>
      <c r="C17" s="177" t="s">
        <v>42</v>
      </c>
    </row>
    <row r="18" spans="1:3" s="21" customFormat="1" ht="13.5">
      <c r="A18" s="178" t="s">
        <v>100</v>
      </c>
      <c r="B18" s="133">
        <v>0.02</v>
      </c>
      <c r="C18" s="179">
        <v>0.02</v>
      </c>
    </row>
    <row r="19" spans="1:8" s="21" customFormat="1" ht="15" thickBot="1">
      <c r="A19" s="180" t="s">
        <v>101</v>
      </c>
      <c r="B19" s="181">
        <v>0.25</v>
      </c>
      <c r="C19" s="182">
        <v>0.25</v>
      </c>
      <c r="E19" s="23"/>
      <c r="F19" s="23"/>
      <c r="G19" s="23"/>
      <c r="H19" s="23"/>
    </row>
    <row r="20" spans="15:75" s="33" customFormat="1" ht="15" thickBot="1">
      <c r="O20" s="33" t="s">
        <v>40</v>
      </c>
      <c r="AA20" s="33" t="s">
        <v>41</v>
      </c>
      <c r="AM20" s="33" t="s">
        <v>42</v>
      </c>
      <c r="AY20" s="33" t="s">
        <v>40</v>
      </c>
      <c r="BK20" s="33" t="s">
        <v>41</v>
      </c>
      <c r="BW20" s="33" t="s">
        <v>42</v>
      </c>
    </row>
    <row r="21" spans="2:86" s="33" customFormat="1" ht="15" thickBot="1">
      <c r="B21" s="251" t="s">
        <v>47</v>
      </c>
      <c r="C21" s="252"/>
      <c r="D21" s="252"/>
      <c r="E21" s="57"/>
      <c r="F21" s="252" t="s">
        <v>48</v>
      </c>
      <c r="G21" s="252"/>
      <c r="H21" s="252"/>
      <c r="I21" s="252"/>
      <c r="J21" s="58"/>
      <c r="K21" s="88" t="s">
        <v>49</v>
      </c>
      <c r="L21" s="88"/>
      <c r="M21" s="88"/>
      <c r="N21" s="58"/>
      <c r="O21" s="251" t="s">
        <v>47</v>
      </c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105" t="s">
        <v>48</v>
      </c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187"/>
    </row>
    <row r="22" spans="2:86" s="21" customFormat="1" ht="15" thickBot="1">
      <c r="B22" s="30" t="s">
        <v>40</v>
      </c>
      <c r="C22" s="31" t="s">
        <v>41</v>
      </c>
      <c r="D22" s="31" t="s">
        <v>42</v>
      </c>
      <c r="E22" s="53"/>
      <c r="F22" s="54" t="s">
        <v>50</v>
      </c>
      <c r="G22" s="54" t="s">
        <v>40</v>
      </c>
      <c r="H22" s="54" t="s">
        <v>41</v>
      </c>
      <c r="I22" s="54" t="s">
        <v>42</v>
      </c>
      <c r="J22" s="53"/>
      <c r="K22" s="31" t="s">
        <v>40</v>
      </c>
      <c r="L22" s="31" t="s">
        <v>41</v>
      </c>
      <c r="M22" s="31" t="s">
        <v>42</v>
      </c>
      <c r="N22" s="53"/>
      <c r="O22" s="65" t="s">
        <v>51</v>
      </c>
      <c r="P22" s="55" t="s">
        <v>52</v>
      </c>
      <c r="Q22" s="55" t="s">
        <v>53</v>
      </c>
      <c r="R22" s="55" t="s">
        <v>54</v>
      </c>
      <c r="S22" s="55" t="s">
        <v>55</v>
      </c>
      <c r="T22" s="55" t="s">
        <v>56</v>
      </c>
      <c r="U22" s="55" t="s">
        <v>57</v>
      </c>
      <c r="V22" s="55" t="s">
        <v>58</v>
      </c>
      <c r="W22" s="55" t="s">
        <v>59</v>
      </c>
      <c r="X22" s="55" t="s">
        <v>60</v>
      </c>
      <c r="Y22" s="55" t="s">
        <v>61</v>
      </c>
      <c r="Z22" s="55" t="s">
        <v>62</v>
      </c>
      <c r="AA22" s="55" t="s">
        <v>51</v>
      </c>
      <c r="AB22" s="55" t="s">
        <v>52</v>
      </c>
      <c r="AC22" s="55" t="s">
        <v>53</v>
      </c>
      <c r="AD22" s="55" t="s">
        <v>54</v>
      </c>
      <c r="AE22" s="55" t="s">
        <v>55</v>
      </c>
      <c r="AF22" s="55" t="s">
        <v>56</v>
      </c>
      <c r="AG22" s="55" t="s">
        <v>57</v>
      </c>
      <c r="AH22" s="55" t="s">
        <v>58</v>
      </c>
      <c r="AI22" s="55" t="s">
        <v>59</v>
      </c>
      <c r="AJ22" s="55" t="s">
        <v>60</v>
      </c>
      <c r="AK22" s="55" t="s">
        <v>61</v>
      </c>
      <c r="AL22" s="55" t="s">
        <v>62</v>
      </c>
      <c r="AM22" s="56" t="s">
        <v>51</v>
      </c>
      <c r="AN22" s="56" t="s">
        <v>52</v>
      </c>
      <c r="AO22" s="56" t="s">
        <v>53</v>
      </c>
      <c r="AP22" s="56" t="s">
        <v>54</v>
      </c>
      <c r="AQ22" s="56" t="s">
        <v>55</v>
      </c>
      <c r="AR22" s="56" t="s">
        <v>56</v>
      </c>
      <c r="AS22" s="56" t="s">
        <v>57</v>
      </c>
      <c r="AT22" s="56" t="s">
        <v>58</v>
      </c>
      <c r="AU22" s="56" t="s">
        <v>59</v>
      </c>
      <c r="AV22" s="56" t="s">
        <v>60</v>
      </c>
      <c r="AW22" s="56" t="s">
        <v>61</v>
      </c>
      <c r="AX22" s="56" t="s">
        <v>62</v>
      </c>
      <c r="AY22" s="65" t="s">
        <v>51</v>
      </c>
      <c r="AZ22" s="55" t="s">
        <v>52</v>
      </c>
      <c r="BA22" s="55" t="s">
        <v>53</v>
      </c>
      <c r="BB22" s="55" t="s">
        <v>54</v>
      </c>
      <c r="BC22" s="55" t="s">
        <v>55</v>
      </c>
      <c r="BD22" s="55" t="s">
        <v>56</v>
      </c>
      <c r="BE22" s="55" t="s">
        <v>57</v>
      </c>
      <c r="BF22" s="55" t="s">
        <v>58</v>
      </c>
      <c r="BG22" s="55" t="s">
        <v>59</v>
      </c>
      <c r="BH22" s="55" t="s">
        <v>60</v>
      </c>
      <c r="BI22" s="55" t="s">
        <v>61</v>
      </c>
      <c r="BJ22" s="55" t="s">
        <v>62</v>
      </c>
      <c r="BK22" s="55" t="s">
        <v>51</v>
      </c>
      <c r="BL22" s="55" t="s">
        <v>52</v>
      </c>
      <c r="BM22" s="55" t="s">
        <v>53</v>
      </c>
      <c r="BN22" s="55" t="s">
        <v>54</v>
      </c>
      <c r="BO22" s="55" t="s">
        <v>55</v>
      </c>
      <c r="BP22" s="55" t="s">
        <v>56</v>
      </c>
      <c r="BQ22" s="55" t="s">
        <v>57</v>
      </c>
      <c r="BR22" s="55" t="s">
        <v>58</v>
      </c>
      <c r="BS22" s="55" t="s">
        <v>59</v>
      </c>
      <c r="BT22" s="55" t="s">
        <v>60</v>
      </c>
      <c r="BU22" s="55" t="s">
        <v>61</v>
      </c>
      <c r="BV22" s="55" t="s">
        <v>62</v>
      </c>
      <c r="BW22" s="56" t="s">
        <v>51</v>
      </c>
      <c r="BX22" s="56" t="s">
        <v>52</v>
      </c>
      <c r="BY22" s="56" t="s">
        <v>53</v>
      </c>
      <c r="BZ22" s="56" t="s">
        <v>54</v>
      </c>
      <c r="CA22" s="56" t="s">
        <v>55</v>
      </c>
      <c r="CB22" s="56" t="s">
        <v>56</v>
      </c>
      <c r="CC22" s="56" t="s">
        <v>57</v>
      </c>
      <c r="CD22" s="56" t="s">
        <v>58</v>
      </c>
      <c r="CE22" s="56" t="s">
        <v>59</v>
      </c>
      <c r="CF22" s="56" t="s">
        <v>60</v>
      </c>
      <c r="CG22" s="56" t="s">
        <v>61</v>
      </c>
      <c r="CH22" s="169" t="s">
        <v>62</v>
      </c>
    </row>
    <row r="23" spans="1:86" s="21" customFormat="1" ht="13.5">
      <c r="A23" s="26" t="s">
        <v>102</v>
      </c>
      <c r="B23" s="128">
        <v>1</v>
      </c>
      <c r="C23" s="129">
        <v>1</v>
      </c>
      <c r="D23" s="129">
        <v>1</v>
      </c>
      <c r="E23" s="49"/>
      <c r="F23" s="131">
        <v>37000</v>
      </c>
      <c r="G23" s="32">
        <f>F23</f>
        <v>37000</v>
      </c>
      <c r="H23" s="32">
        <f>G23*(1+$B$19)</f>
        <v>46250</v>
      </c>
      <c r="I23" s="32">
        <f>H23*(1+$C$19)</f>
        <v>57812.5</v>
      </c>
      <c r="J23" s="49"/>
      <c r="K23" s="36">
        <f>SUM(AY23:BJ23)</f>
        <v>37000</v>
      </c>
      <c r="L23" s="36">
        <f>SUM(BK23:BV23)</f>
        <v>46249.99999999999</v>
      </c>
      <c r="M23" s="166">
        <f>SUM(BW23:CH23)</f>
        <v>57812.50000000001</v>
      </c>
      <c r="N23" s="167"/>
      <c r="O23" s="132">
        <f aca="true" t="shared" si="24" ref="O23:Z23">$B$23</f>
        <v>1</v>
      </c>
      <c r="P23" s="132">
        <f t="shared" si="24"/>
        <v>1</v>
      </c>
      <c r="Q23" s="132">
        <f t="shared" si="24"/>
        <v>1</v>
      </c>
      <c r="R23" s="132">
        <f t="shared" si="24"/>
        <v>1</v>
      </c>
      <c r="S23" s="132">
        <f t="shared" si="24"/>
        <v>1</v>
      </c>
      <c r="T23" s="132">
        <f t="shared" si="24"/>
        <v>1</v>
      </c>
      <c r="U23" s="132">
        <f t="shared" si="24"/>
        <v>1</v>
      </c>
      <c r="V23" s="132">
        <f t="shared" si="24"/>
        <v>1</v>
      </c>
      <c r="W23" s="132">
        <f t="shared" si="24"/>
        <v>1</v>
      </c>
      <c r="X23" s="132">
        <f t="shared" si="24"/>
        <v>1</v>
      </c>
      <c r="Y23" s="132">
        <f t="shared" si="24"/>
        <v>1</v>
      </c>
      <c r="Z23" s="132">
        <f t="shared" si="24"/>
        <v>1</v>
      </c>
      <c r="AA23" s="132">
        <f aca="true" t="shared" si="25" ref="AA23:AL23">$C$23</f>
        <v>1</v>
      </c>
      <c r="AB23" s="132">
        <f t="shared" si="25"/>
        <v>1</v>
      </c>
      <c r="AC23" s="132">
        <f t="shared" si="25"/>
        <v>1</v>
      </c>
      <c r="AD23" s="132">
        <f t="shared" si="25"/>
        <v>1</v>
      </c>
      <c r="AE23" s="132">
        <f t="shared" si="25"/>
        <v>1</v>
      </c>
      <c r="AF23" s="132">
        <f t="shared" si="25"/>
        <v>1</v>
      </c>
      <c r="AG23" s="132">
        <f t="shared" si="25"/>
        <v>1</v>
      </c>
      <c r="AH23" s="132">
        <f t="shared" si="25"/>
        <v>1</v>
      </c>
      <c r="AI23" s="132">
        <f t="shared" si="25"/>
        <v>1</v>
      </c>
      <c r="AJ23" s="132">
        <f t="shared" si="25"/>
        <v>1</v>
      </c>
      <c r="AK23" s="132">
        <f t="shared" si="25"/>
        <v>1</v>
      </c>
      <c r="AL23" s="132">
        <f t="shared" si="25"/>
        <v>1</v>
      </c>
      <c r="AM23" s="132">
        <f>$D$23</f>
        <v>1</v>
      </c>
      <c r="AN23" s="132">
        <f aca="true" t="shared" si="26" ref="AN23:AX23">$D$23</f>
        <v>1</v>
      </c>
      <c r="AO23" s="132">
        <f t="shared" si="26"/>
        <v>1</v>
      </c>
      <c r="AP23" s="132">
        <f t="shared" si="26"/>
        <v>1</v>
      </c>
      <c r="AQ23" s="132">
        <f t="shared" si="26"/>
        <v>1</v>
      </c>
      <c r="AR23" s="132">
        <f t="shared" si="26"/>
        <v>1</v>
      </c>
      <c r="AS23" s="132">
        <f t="shared" si="26"/>
        <v>1</v>
      </c>
      <c r="AT23" s="132">
        <f t="shared" si="26"/>
        <v>1</v>
      </c>
      <c r="AU23" s="132">
        <f t="shared" si="26"/>
        <v>1</v>
      </c>
      <c r="AV23" s="132">
        <f t="shared" si="26"/>
        <v>1</v>
      </c>
      <c r="AW23" s="132">
        <f t="shared" si="26"/>
        <v>1</v>
      </c>
      <c r="AX23" s="132">
        <f t="shared" si="26"/>
        <v>1</v>
      </c>
      <c r="AY23" s="161">
        <f>($G$23/12)*O23</f>
        <v>3083.3333333333335</v>
      </c>
      <c r="AZ23" s="161">
        <f aca="true" t="shared" si="27" ref="AZ23:BJ23">($G$23/12)*P23</f>
        <v>3083.3333333333335</v>
      </c>
      <c r="BA23" s="161">
        <f t="shared" si="27"/>
        <v>3083.3333333333335</v>
      </c>
      <c r="BB23" s="161">
        <f t="shared" si="27"/>
        <v>3083.3333333333335</v>
      </c>
      <c r="BC23" s="161">
        <f t="shared" si="27"/>
        <v>3083.3333333333335</v>
      </c>
      <c r="BD23" s="161">
        <f t="shared" si="27"/>
        <v>3083.3333333333335</v>
      </c>
      <c r="BE23" s="161">
        <f t="shared" si="27"/>
        <v>3083.3333333333335</v>
      </c>
      <c r="BF23" s="161">
        <f t="shared" si="27"/>
        <v>3083.3333333333335</v>
      </c>
      <c r="BG23" s="161">
        <f t="shared" si="27"/>
        <v>3083.3333333333335</v>
      </c>
      <c r="BH23" s="161">
        <f t="shared" si="27"/>
        <v>3083.3333333333335</v>
      </c>
      <c r="BI23" s="161">
        <f t="shared" si="27"/>
        <v>3083.3333333333335</v>
      </c>
      <c r="BJ23" s="161">
        <f t="shared" si="27"/>
        <v>3083.3333333333335</v>
      </c>
      <c r="BK23" s="161">
        <f>($H$23/12)*AA23</f>
        <v>3854.1666666666665</v>
      </c>
      <c r="BL23" s="161">
        <f aca="true" t="shared" si="28" ref="BL23:BV23">($H$23/12)*AB23</f>
        <v>3854.1666666666665</v>
      </c>
      <c r="BM23" s="161">
        <f t="shared" si="28"/>
        <v>3854.1666666666665</v>
      </c>
      <c r="BN23" s="161">
        <f t="shared" si="28"/>
        <v>3854.1666666666665</v>
      </c>
      <c r="BO23" s="161">
        <f t="shared" si="28"/>
        <v>3854.1666666666665</v>
      </c>
      <c r="BP23" s="161">
        <f t="shared" si="28"/>
        <v>3854.1666666666665</v>
      </c>
      <c r="BQ23" s="161">
        <f t="shared" si="28"/>
        <v>3854.1666666666665</v>
      </c>
      <c r="BR23" s="161">
        <f t="shared" si="28"/>
        <v>3854.1666666666665</v>
      </c>
      <c r="BS23" s="161">
        <f t="shared" si="28"/>
        <v>3854.1666666666665</v>
      </c>
      <c r="BT23" s="161">
        <f t="shared" si="28"/>
        <v>3854.1666666666665</v>
      </c>
      <c r="BU23" s="161">
        <f t="shared" si="28"/>
        <v>3854.1666666666665</v>
      </c>
      <c r="BV23" s="161">
        <f t="shared" si="28"/>
        <v>3854.1666666666665</v>
      </c>
      <c r="BW23" s="161">
        <f>($I$23/12)*AM23</f>
        <v>4817.708333333333</v>
      </c>
      <c r="BX23" s="161">
        <f aca="true" t="shared" si="29" ref="BX23:CH23">($I$23/12)*AN23</f>
        <v>4817.708333333333</v>
      </c>
      <c r="BY23" s="161">
        <f t="shared" si="29"/>
        <v>4817.708333333333</v>
      </c>
      <c r="BZ23" s="161">
        <f t="shared" si="29"/>
        <v>4817.708333333333</v>
      </c>
      <c r="CA23" s="161">
        <f t="shared" si="29"/>
        <v>4817.708333333333</v>
      </c>
      <c r="CB23" s="161">
        <f t="shared" si="29"/>
        <v>4817.708333333333</v>
      </c>
      <c r="CC23" s="161">
        <f t="shared" si="29"/>
        <v>4817.708333333333</v>
      </c>
      <c r="CD23" s="161">
        <f t="shared" si="29"/>
        <v>4817.708333333333</v>
      </c>
      <c r="CE23" s="161">
        <f t="shared" si="29"/>
        <v>4817.708333333333</v>
      </c>
      <c r="CF23" s="161">
        <f t="shared" si="29"/>
        <v>4817.708333333333</v>
      </c>
      <c r="CG23" s="161">
        <f t="shared" si="29"/>
        <v>4817.708333333333</v>
      </c>
      <c r="CH23" s="170">
        <f t="shared" si="29"/>
        <v>4817.708333333333</v>
      </c>
    </row>
    <row r="24" spans="1:86" s="21" customFormat="1" ht="13.5">
      <c r="A24" s="22" t="s">
        <v>17</v>
      </c>
      <c r="B24" s="130">
        <v>0</v>
      </c>
      <c r="C24" s="119">
        <v>0.5</v>
      </c>
      <c r="D24" s="119">
        <v>0.75</v>
      </c>
      <c r="E24" s="48"/>
      <c r="F24" s="123">
        <v>30000</v>
      </c>
      <c r="G24" s="15">
        <v>0</v>
      </c>
      <c r="H24" s="15">
        <f>F24</f>
        <v>30000</v>
      </c>
      <c r="I24" s="15">
        <f>H24*(1+$C$18)</f>
        <v>30600</v>
      </c>
      <c r="J24" s="48"/>
      <c r="K24" s="27">
        <f>SUM(AY24:BJ24)</f>
        <v>0</v>
      </c>
      <c r="L24" s="27">
        <f>SUM(BK24:BV24)</f>
        <v>15000</v>
      </c>
      <c r="M24" s="27">
        <f>SUM(BW24:CH24)</f>
        <v>22950</v>
      </c>
      <c r="N24" s="48"/>
      <c r="O24" s="132">
        <f aca="true" t="shared" si="30" ref="O24:Z24">$B$24</f>
        <v>0</v>
      </c>
      <c r="P24" s="132">
        <f t="shared" si="30"/>
        <v>0</v>
      </c>
      <c r="Q24" s="132">
        <f t="shared" si="30"/>
        <v>0</v>
      </c>
      <c r="R24" s="132">
        <f t="shared" si="30"/>
        <v>0</v>
      </c>
      <c r="S24" s="132">
        <f t="shared" si="30"/>
        <v>0</v>
      </c>
      <c r="T24" s="132">
        <f t="shared" si="30"/>
        <v>0</v>
      </c>
      <c r="U24" s="132">
        <f t="shared" si="30"/>
        <v>0</v>
      </c>
      <c r="V24" s="132">
        <f t="shared" si="30"/>
        <v>0</v>
      </c>
      <c r="W24" s="132">
        <f t="shared" si="30"/>
        <v>0</v>
      </c>
      <c r="X24" s="132">
        <f t="shared" si="30"/>
        <v>0</v>
      </c>
      <c r="Y24" s="132">
        <f t="shared" si="30"/>
        <v>0</v>
      </c>
      <c r="Z24" s="132">
        <f t="shared" si="30"/>
        <v>0</v>
      </c>
      <c r="AA24" s="132">
        <f aca="true" t="shared" si="31" ref="AA24:AL24">$C$24</f>
        <v>0.5</v>
      </c>
      <c r="AB24" s="132">
        <f t="shared" si="31"/>
        <v>0.5</v>
      </c>
      <c r="AC24" s="132">
        <f t="shared" si="31"/>
        <v>0.5</v>
      </c>
      <c r="AD24" s="132">
        <f t="shared" si="31"/>
        <v>0.5</v>
      </c>
      <c r="AE24" s="132">
        <f t="shared" si="31"/>
        <v>0.5</v>
      </c>
      <c r="AF24" s="132">
        <f t="shared" si="31"/>
        <v>0.5</v>
      </c>
      <c r="AG24" s="132">
        <f t="shared" si="31"/>
        <v>0.5</v>
      </c>
      <c r="AH24" s="132">
        <f t="shared" si="31"/>
        <v>0.5</v>
      </c>
      <c r="AI24" s="132">
        <f t="shared" si="31"/>
        <v>0.5</v>
      </c>
      <c r="AJ24" s="132">
        <f t="shared" si="31"/>
        <v>0.5</v>
      </c>
      <c r="AK24" s="132">
        <f t="shared" si="31"/>
        <v>0.5</v>
      </c>
      <c r="AL24" s="132">
        <f t="shared" si="31"/>
        <v>0.5</v>
      </c>
      <c r="AM24" s="132">
        <f>$D$24</f>
        <v>0.75</v>
      </c>
      <c r="AN24" s="132">
        <f aca="true" t="shared" si="32" ref="AN24:AX24">$D$24</f>
        <v>0.75</v>
      </c>
      <c r="AO24" s="132">
        <f t="shared" si="32"/>
        <v>0.75</v>
      </c>
      <c r="AP24" s="132">
        <f t="shared" si="32"/>
        <v>0.75</v>
      </c>
      <c r="AQ24" s="132">
        <f t="shared" si="32"/>
        <v>0.75</v>
      </c>
      <c r="AR24" s="132">
        <f t="shared" si="32"/>
        <v>0.75</v>
      </c>
      <c r="AS24" s="132">
        <f t="shared" si="32"/>
        <v>0.75</v>
      </c>
      <c r="AT24" s="132">
        <f t="shared" si="32"/>
        <v>0.75</v>
      </c>
      <c r="AU24" s="132">
        <f t="shared" si="32"/>
        <v>0.75</v>
      </c>
      <c r="AV24" s="132">
        <f t="shared" si="32"/>
        <v>0.75</v>
      </c>
      <c r="AW24" s="132">
        <f t="shared" si="32"/>
        <v>0.75</v>
      </c>
      <c r="AX24" s="132">
        <f t="shared" si="32"/>
        <v>0.75</v>
      </c>
      <c r="AY24" s="161">
        <f>($G$24/12)*O24</f>
        <v>0</v>
      </c>
      <c r="AZ24" s="161">
        <f aca="true" t="shared" si="33" ref="AZ24:BJ24">($G$24/12)*P24</f>
        <v>0</v>
      </c>
      <c r="BA24" s="161">
        <f t="shared" si="33"/>
        <v>0</v>
      </c>
      <c r="BB24" s="161">
        <f t="shared" si="33"/>
        <v>0</v>
      </c>
      <c r="BC24" s="161">
        <f t="shared" si="33"/>
        <v>0</v>
      </c>
      <c r="BD24" s="161">
        <f t="shared" si="33"/>
        <v>0</v>
      </c>
      <c r="BE24" s="161">
        <f t="shared" si="33"/>
        <v>0</v>
      </c>
      <c r="BF24" s="161">
        <f t="shared" si="33"/>
        <v>0</v>
      </c>
      <c r="BG24" s="161">
        <f t="shared" si="33"/>
        <v>0</v>
      </c>
      <c r="BH24" s="161">
        <f t="shared" si="33"/>
        <v>0</v>
      </c>
      <c r="BI24" s="161">
        <f t="shared" si="33"/>
        <v>0</v>
      </c>
      <c r="BJ24" s="161">
        <f t="shared" si="33"/>
        <v>0</v>
      </c>
      <c r="BK24" s="161">
        <f>($H$24/12)*AA24</f>
        <v>1250</v>
      </c>
      <c r="BL24" s="161">
        <f aca="true" t="shared" si="34" ref="BL24:BV24">($H$24/12)*AB24</f>
        <v>1250</v>
      </c>
      <c r="BM24" s="161">
        <f t="shared" si="34"/>
        <v>1250</v>
      </c>
      <c r="BN24" s="161">
        <f t="shared" si="34"/>
        <v>1250</v>
      </c>
      <c r="BO24" s="161">
        <f t="shared" si="34"/>
        <v>1250</v>
      </c>
      <c r="BP24" s="161">
        <f t="shared" si="34"/>
        <v>1250</v>
      </c>
      <c r="BQ24" s="161">
        <f t="shared" si="34"/>
        <v>1250</v>
      </c>
      <c r="BR24" s="161">
        <f t="shared" si="34"/>
        <v>1250</v>
      </c>
      <c r="BS24" s="161">
        <f t="shared" si="34"/>
        <v>1250</v>
      </c>
      <c r="BT24" s="161">
        <f t="shared" si="34"/>
        <v>1250</v>
      </c>
      <c r="BU24" s="161">
        <f t="shared" si="34"/>
        <v>1250</v>
      </c>
      <c r="BV24" s="161">
        <f t="shared" si="34"/>
        <v>1250</v>
      </c>
      <c r="BW24" s="161">
        <f>($I$24/12)*AM24</f>
        <v>1912.5</v>
      </c>
      <c r="BX24" s="161">
        <f aca="true" t="shared" si="35" ref="BX24:CH24">($I$24/12)*AN24</f>
        <v>1912.5</v>
      </c>
      <c r="BY24" s="161">
        <f t="shared" si="35"/>
        <v>1912.5</v>
      </c>
      <c r="BZ24" s="161">
        <f t="shared" si="35"/>
        <v>1912.5</v>
      </c>
      <c r="CA24" s="161">
        <f t="shared" si="35"/>
        <v>1912.5</v>
      </c>
      <c r="CB24" s="161">
        <f t="shared" si="35"/>
        <v>1912.5</v>
      </c>
      <c r="CC24" s="161">
        <f t="shared" si="35"/>
        <v>1912.5</v>
      </c>
      <c r="CD24" s="161">
        <f t="shared" si="35"/>
        <v>1912.5</v>
      </c>
      <c r="CE24" s="161">
        <f t="shared" si="35"/>
        <v>1912.5</v>
      </c>
      <c r="CF24" s="161">
        <f t="shared" si="35"/>
        <v>1912.5</v>
      </c>
      <c r="CG24" s="161">
        <f t="shared" si="35"/>
        <v>1912.5</v>
      </c>
      <c r="CH24" s="170">
        <f t="shared" si="35"/>
        <v>1912.5</v>
      </c>
    </row>
    <row r="25" spans="1:86" s="21" customFormat="1" ht="13.5">
      <c r="A25" s="22" t="s">
        <v>15</v>
      </c>
      <c r="B25" s="130">
        <v>0</v>
      </c>
      <c r="C25" s="119">
        <v>0.5</v>
      </c>
      <c r="D25" s="119">
        <v>0.5</v>
      </c>
      <c r="E25" s="48"/>
      <c r="F25" s="123">
        <v>40000</v>
      </c>
      <c r="G25" s="15">
        <v>0</v>
      </c>
      <c r="H25" s="15">
        <f>F25</f>
        <v>40000</v>
      </c>
      <c r="I25" s="15">
        <f>H25*(1+$C$18)</f>
        <v>40800</v>
      </c>
      <c r="J25" s="48"/>
      <c r="K25" s="27">
        <f>SUM(AY25:BJ25)</f>
        <v>0</v>
      </c>
      <c r="L25" s="27">
        <f>SUM(BK25:BV25)</f>
        <v>20000</v>
      </c>
      <c r="M25" s="27">
        <f>SUM(BW25:CH25)</f>
        <v>20400</v>
      </c>
      <c r="N25" s="48"/>
      <c r="O25" s="164">
        <f aca="true" t="shared" si="36" ref="O25:Z25">$B$25</f>
        <v>0</v>
      </c>
      <c r="P25" s="164">
        <f t="shared" si="36"/>
        <v>0</v>
      </c>
      <c r="Q25" s="164">
        <f t="shared" si="36"/>
        <v>0</v>
      </c>
      <c r="R25" s="164">
        <f t="shared" si="36"/>
        <v>0</v>
      </c>
      <c r="S25" s="164">
        <f t="shared" si="36"/>
        <v>0</v>
      </c>
      <c r="T25" s="164">
        <f t="shared" si="36"/>
        <v>0</v>
      </c>
      <c r="U25" s="164">
        <f t="shared" si="36"/>
        <v>0</v>
      </c>
      <c r="V25" s="164">
        <f t="shared" si="36"/>
        <v>0</v>
      </c>
      <c r="W25" s="164">
        <f t="shared" si="36"/>
        <v>0</v>
      </c>
      <c r="X25" s="164">
        <f t="shared" si="36"/>
        <v>0</v>
      </c>
      <c r="Y25" s="164">
        <f t="shared" si="36"/>
        <v>0</v>
      </c>
      <c r="Z25" s="164">
        <f t="shared" si="36"/>
        <v>0</v>
      </c>
      <c r="AA25" s="164">
        <f aca="true" t="shared" si="37" ref="AA25:AL25">$C$25</f>
        <v>0.5</v>
      </c>
      <c r="AB25" s="164">
        <f t="shared" si="37"/>
        <v>0.5</v>
      </c>
      <c r="AC25" s="164">
        <f t="shared" si="37"/>
        <v>0.5</v>
      </c>
      <c r="AD25" s="164">
        <f t="shared" si="37"/>
        <v>0.5</v>
      </c>
      <c r="AE25" s="164">
        <f t="shared" si="37"/>
        <v>0.5</v>
      </c>
      <c r="AF25" s="164">
        <f t="shared" si="37"/>
        <v>0.5</v>
      </c>
      <c r="AG25" s="164">
        <f t="shared" si="37"/>
        <v>0.5</v>
      </c>
      <c r="AH25" s="164">
        <f t="shared" si="37"/>
        <v>0.5</v>
      </c>
      <c r="AI25" s="164">
        <f t="shared" si="37"/>
        <v>0.5</v>
      </c>
      <c r="AJ25" s="164">
        <f t="shared" si="37"/>
        <v>0.5</v>
      </c>
      <c r="AK25" s="164">
        <f t="shared" si="37"/>
        <v>0.5</v>
      </c>
      <c r="AL25" s="164">
        <f t="shared" si="37"/>
        <v>0.5</v>
      </c>
      <c r="AM25" s="164">
        <f>$D$25</f>
        <v>0.5</v>
      </c>
      <c r="AN25" s="164">
        <f aca="true" t="shared" si="38" ref="AN25:AX25">$D$25</f>
        <v>0.5</v>
      </c>
      <c r="AO25" s="164">
        <f t="shared" si="38"/>
        <v>0.5</v>
      </c>
      <c r="AP25" s="164">
        <f t="shared" si="38"/>
        <v>0.5</v>
      </c>
      <c r="AQ25" s="164">
        <f t="shared" si="38"/>
        <v>0.5</v>
      </c>
      <c r="AR25" s="164">
        <f t="shared" si="38"/>
        <v>0.5</v>
      </c>
      <c r="AS25" s="164">
        <f t="shared" si="38"/>
        <v>0.5</v>
      </c>
      <c r="AT25" s="164">
        <f t="shared" si="38"/>
        <v>0.5</v>
      </c>
      <c r="AU25" s="164">
        <f t="shared" si="38"/>
        <v>0.5</v>
      </c>
      <c r="AV25" s="164">
        <f t="shared" si="38"/>
        <v>0.5</v>
      </c>
      <c r="AW25" s="164">
        <f t="shared" si="38"/>
        <v>0.5</v>
      </c>
      <c r="AX25" s="164">
        <f t="shared" si="38"/>
        <v>0.5</v>
      </c>
      <c r="AY25" s="165">
        <f>($G$25/12)*O25</f>
        <v>0</v>
      </c>
      <c r="AZ25" s="165">
        <f aca="true" t="shared" si="39" ref="AZ25:BJ25">($G$25/12)*P25</f>
        <v>0</v>
      </c>
      <c r="BA25" s="165">
        <f t="shared" si="39"/>
        <v>0</v>
      </c>
      <c r="BB25" s="165">
        <f t="shared" si="39"/>
        <v>0</v>
      </c>
      <c r="BC25" s="165">
        <f t="shared" si="39"/>
        <v>0</v>
      </c>
      <c r="BD25" s="165">
        <f t="shared" si="39"/>
        <v>0</v>
      </c>
      <c r="BE25" s="165">
        <f t="shared" si="39"/>
        <v>0</v>
      </c>
      <c r="BF25" s="165">
        <f t="shared" si="39"/>
        <v>0</v>
      </c>
      <c r="BG25" s="165">
        <f t="shared" si="39"/>
        <v>0</v>
      </c>
      <c r="BH25" s="165">
        <f t="shared" si="39"/>
        <v>0</v>
      </c>
      <c r="BI25" s="165">
        <f t="shared" si="39"/>
        <v>0</v>
      </c>
      <c r="BJ25" s="165">
        <f t="shared" si="39"/>
        <v>0</v>
      </c>
      <c r="BK25" s="165">
        <f>($H$25/12)*AA25</f>
        <v>1666.6666666666667</v>
      </c>
      <c r="BL25" s="165">
        <f aca="true" t="shared" si="40" ref="BL25:BV25">($H$25/12)*AB25</f>
        <v>1666.6666666666667</v>
      </c>
      <c r="BM25" s="165">
        <f t="shared" si="40"/>
        <v>1666.6666666666667</v>
      </c>
      <c r="BN25" s="165">
        <f t="shared" si="40"/>
        <v>1666.6666666666667</v>
      </c>
      <c r="BO25" s="165">
        <f t="shared" si="40"/>
        <v>1666.6666666666667</v>
      </c>
      <c r="BP25" s="165">
        <f t="shared" si="40"/>
        <v>1666.6666666666667</v>
      </c>
      <c r="BQ25" s="165">
        <f t="shared" si="40"/>
        <v>1666.6666666666667</v>
      </c>
      <c r="BR25" s="165">
        <f t="shared" si="40"/>
        <v>1666.6666666666667</v>
      </c>
      <c r="BS25" s="165">
        <f t="shared" si="40"/>
        <v>1666.6666666666667</v>
      </c>
      <c r="BT25" s="165">
        <f t="shared" si="40"/>
        <v>1666.6666666666667</v>
      </c>
      <c r="BU25" s="165">
        <f t="shared" si="40"/>
        <v>1666.6666666666667</v>
      </c>
      <c r="BV25" s="165">
        <f t="shared" si="40"/>
        <v>1666.6666666666667</v>
      </c>
      <c r="BW25" s="165">
        <f>($I$25/12)*AM25</f>
        <v>1700</v>
      </c>
      <c r="BX25" s="165">
        <f aca="true" t="shared" si="41" ref="BX25:CH25">($I$25/12)*AN25</f>
        <v>1700</v>
      </c>
      <c r="BY25" s="165">
        <f t="shared" si="41"/>
        <v>1700</v>
      </c>
      <c r="BZ25" s="165">
        <f t="shared" si="41"/>
        <v>1700</v>
      </c>
      <c r="CA25" s="165">
        <f t="shared" si="41"/>
        <v>1700</v>
      </c>
      <c r="CB25" s="165">
        <f t="shared" si="41"/>
        <v>1700</v>
      </c>
      <c r="CC25" s="165">
        <f t="shared" si="41"/>
        <v>1700</v>
      </c>
      <c r="CD25" s="165">
        <f t="shared" si="41"/>
        <v>1700</v>
      </c>
      <c r="CE25" s="165">
        <f t="shared" si="41"/>
        <v>1700</v>
      </c>
      <c r="CF25" s="165">
        <f t="shared" si="41"/>
        <v>1700</v>
      </c>
      <c r="CG25" s="165">
        <f t="shared" si="41"/>
        <v>1700</v>
      </c>
      <c r="CH25" s="188">
        <f t="shared" si="41"/>
        <v>1700</v>
      </c>
    </row>
    <row r="26" spans="1:86" s="21" customFormat="1" ht="13.5">
      <c r="A26" s="59" t="s">
        <v>63</v>
      </c>
      <c r="B26" s="41">
        <f>SUM(B23:B25)</f>
        <v>1</v>
      </c>
      <c r="C26" s="42">
        <f>SUM(C23:C25)</f>
        <v>2</v>
      </c>
      <c r="D26" s="42">
        <f>SUM(D23:D25)</f>
        <v>2.25</v>
      </c>
      <c r="E26" s="50"/>
      <c r="F26" s="43"/>
      <c r="G26" s="44"/>
      <c r="H26" s="44"/>
      <c r="I26" s="44"/>
      <c r="J26" s="50"/>
      <c r="K26" s="45">
        <f>SUM(K23:K25)</f>
        <v>37000</v>
      </c>
      <c r="L26" s="45">
        <f>SUM(L23:L25)</f>
        <v>81250</v>
      </c>
      <c r="M26" s="45">
        <f>SUM(M23:M25)</f>
        <v>101162.5</v>
      </c>
      <c r="N26" s="50"/>
      <c r="O26" s="158">
        <f aca="true" t="shared" si="42" ref="O26:BZ26">SUM(O23:O25)</f>
        <v>1</v>
      </c>
      <c r="P26" s="158">
        <f t="shared" si="42"/>
        <v>1</v>
      </c>
      <c r="Q26" s="158">
        <f t="shared" si="42"/>
        <v>1</v>
      </c>
      <c r="R26" s="158">
        <f t="shared" si="42"/>
        <v>1</v>
      </c>
      <c r="S26" s="158">
        <f t="shared" si="42"/>
        <v>1</v>
      </c>
      <c r="T26" s="158">
        <f t="shared" si="42"/>
        <v>1</v>
      </c>
      <c r="U26" s="158">
        <f t="shared" si="42"/>
        <v>1</v>
      </c>
      <c r="V26" s="158">
        <f t="shared" si="42"/>
        <v>1</v>
      </c>
      <c r="W26" s="158">
        <f t="shared" si="42"/>
        <v>1</v>
      </c>
      <c r="X26" s="158">
        <f t="shared" si="42"/>
        <v>1</v>
      </c>
      <c r="Y26" s="158">
        <f t="shared" si="42"/>
        <v>1</v>
      </c>
      <c r="Z26" s="158">
        <f t="shared" si="42"/>
        <v>1</v>
      </c>
      <c r="AA26" s="158">
        <f t="shared" si="42"/>
        <v>2</v>
      </c>
      <c r="AB26" s="158">
        <f t="shared" si="42"/>
        <v>2</v>
      </c>
      <c r="AC26" s="158">
        <f t="shared" si="42"/>
        <v>2</v>
      </c>
      <c r="AD26" s="158">
        <f t="shared" si="42"/>
        <v>2</v>
      </c>
      <c r="AE26" s="158">
        <f t="shared" si="42"/>
        <v>2</v>
      </c>
      <c r="AF26" s="158">
        <f t="shared" si="42"/>
        <v>2</v>
      </c>
      <c r="AG26" s="158">
        <f t="shared" si="42"/>
        <v>2</v>
      </c>
      <c r="AH26" s="158">
        <f t="shared" si="42"/>
        <v>2</v>
      </c>
      <c r="AI26" s="158">
        <f t="shared" si="42"/>
        <v>2</v>
      </c>
      <c r="AJ26" s="158">
        <f t="shared" si="42"/>
        <v>2</v>
      </c>
      <c r="AK26" s="158">
        <f t="shared" si="42"/>
        <v>2</v>
      </c>
      <c r="AL26" s="158">
        <f t="shared" si="42"/>
        <v>2</v>
      </c>
      <c r="AM26" s="158">
        <f t="shared" si="42"/>
        <v>2.25</v>
      </c>
      <c r="AN26" s="158">
        <f t="shared" si="42"/>
        <v>2.25</v>
      </c>
      <c r="AO26" s="158">
        <f t="shared" si="42"/>
        <v>2.25</v>
      </c>
      <c r="AP26" s="158">
        <f t="shared" si="42"/>
        <v>2.25</v>
      </c>
      <c r="AQ26" s="158">
        <f t="shared" si="42"/>
        <v>2.25</v>
      </c>
      <c r="AR26" s="158">
        <f t="shared" si="42"/>
        <v>2.25</v>
      </c>
      <c r="AS26" s="158">
        <f t="shared" si="42"/>
        <v>2.25</v>
      </c>
      <c r="AT26" s="158">
        <f t="shared" si="42"/>
        <v>2.25</v>
      </c>
      <c r="AU26" s="158">
        <f t="shared" si="42"/>
        <v>2.25</v>
      </c>
      <c r="AV26" s="158">
        <f t="shared" si="42"/>
        <v>2.25</v>
      </c>
      <c r="AW26" s="158">
        <f t="shared" si="42"/>
        <v>2.25</v>
      </c>
      <c r="AX26" s="158">
        <f t="shared" si="42"/>
        <v>2.25</v>
      </c>
      <c r="AY26" s="159">
        <f>SUM(AY23:AY25)</f>
        <v>3083.3333333333335</v>
      </c>
      <c r="AZ26" s="160">
        <f t="shared" si="42"/>
        <v>3083.3333333333335</v>
      </c>
      <c r="BA26" s="160">
        <f t="shared" si="42"/>
        <v>3083.3333333333335</v>
      </c>
      <c r="BB26" s="160">
        <f t="shared" si="42"/>
        <v>3083.3333333333335</v>
      </c>
      <c r="BC26" s="160">
        <f t="shared" si="42"/>
        <v>3083.3333333333335</v>
      </c>
      <c r="BD26" s="160">
        <f t="shared" si="42"/>
        <v>3083.3333333333335</v>
      </c>
      <c r="BE26" s="160">
        <f t="shared" si="42"/>
        <v>3083.3333333333335</v>
      </c>
      <c r="BF26" s="160">
        <f t="shared" si="42"/>
        <v>3083.3333333333335</v>
      </c>
      <c r="BG26" s="160">
        <f t="shared" si="42"/>
        <v>3083.3333333333335</v>
      </c>
      <c r="BH26" s="160">
        <f t="shared" si="42"/>
        <v>3083.3333333333335</v>
      </c>
      <c r="BI26" s="160">
        <f t="shared" si="42"/>
        <v>3083.3333333333335</v>
      </c>
      <c r="BJ26" s="160">
        <f t="shared" si="42"/>
        <v>3083.3333333333335</v>
      </c>
      <c r="BK26" s="160">
        <f t="shared" si="42"/>
        <v>6770.833333333333</v>
      </c>
      <c r="BL26" s="160">
        <f t="shared" si="42"/>
        <v>6770.833333333333</v>
      </c>
      <c r="BM26" s="160">
        <f t="shared" si="42"/>
        <v>6770.833333333333</v>
      </c>
      <c r="BN26" s="160">
        <f t="shared" si="42"/>
        <v>6770.833333333333</v>
      </c>
      <c r="BO26" s="160">
        <f t="shared" si="42"/>
        <v>6770.833333333333</v>
      </c>
      <c r="BP26" s="160">
        <f t="shared" si="42"/>
        <v>6770.833333333333</v>
      </c>
      <c r="BQ26" s="160">
        <f t="shared" si="42"/>
        <v>6770.833333333333</v>
      </c>
      <c r="BR26" s="160">
        <f t="shared" si="42"/>
        <v>6770.833333333333</v>
      </c>
      <c r="BS26" s="160">
        <f t="shared" si="42"/>
        <v>6770.833333333333</v>
      </c>
      <c r="BT26" s="160">
        <f t="shared" si="42"/>
        <v>6770.833333333333</v>
      </c>
      <c r="BU26" s="160">
        <f t="shared" si="42"/>
        <v>6770.833333333333</v>
      </c>
      <c r="BV26" s="160">
        <f t="shared" si="42"/>
        <v>6770.833333333333</v>
      </c>
      <c r="BW26" s="160">
        <f t="shared" si="42"/>
        <v>8430.208333333332</v>
      </c>
      <c r="BX26" s="160">
        <f t="shared" si="42"/>
        <v>8430.208333333332</v>
      </c>
      <c r="BY26" s="160">
        <f t="shared" si="42"/>
        <v>8430.208333333332</v>
      </c>
      <c r="BZ26" s="160">
        <f t="shared" si="42"/>
        <v>8430.208333333332</v>
      </c>
      <c r="CA26" s="160">
        <f aca="true" t="shared" si="43" ref="CA26:CH26">SUM(CA23:CA25)</f>
        <v>8430.208333333332</v>
      </c>
      <c r="CB26" s="160">
        <f t="shared" si="43"/>
        <v>8430.208333333332</v>
      </c>
      <c r="CC26" s="160">
        <f t="shared" si="43"/>
        <v>8430.208333333332</v>
      </c>
      <c r="CD26" s="160">
        <f t="shared" si="43"/>
        <v>8430.208333333332</v>
      </c>
      <c r="CE26" s="160">
        <f t="shared" si="43"/>
        <v>8430.208333333332</v>
      </c>
      <c r="CF26" s="160">
        <f t="shared" si="43"/>
        <v>8430.208333333332</v>
      </c>
      <c r="CG26" s="160">
        <f t="shared" si="43"/>
        <v>8430.208333333332</v>
      </c>
      <c r="CH26" s="189">
        <f t="shared" si="43"/>
        <v>8430.208333333332</v>
      </c>
    </row>
    <row r="27" spans="1:86" s="25" customFormat="1" ht="13.5">
      <c r="A27" s="62" t="s">
        <v>65</v>
      </c>
      <c r="B27" s="63"/>
      <c r="E27" s="48"/>
      <c r="F27" s="46"/>
      <c r="G27" s="64"/>
      <c r="H27" s="64"/>
      <c r="I27" s="64"/>
      <c r="J27" s="48"/>
      <c r="K27" s="47">
        <f>K26*0.09</f>
        <v>3330</v>
      </c>
      <c r="L27" s="47">
        <f>L26*0.09</f>
        <v>7312.5</v>
      </c>
      <c r="M27" s="47">
        <f>M26*0.09</f>
        <v>9104.625</v>
      </c>
      <c r="N27" s="48"/>
      <c r="AY27" s="66">
        <f>AY26*0.09</f>
        <v>277.5</v>
      </c>
      <c r="AZ27" s="46">
        <f aca="true" t="shared" si="44" ref="AZ27:CH27">AZ26*0.09</f>
        <v>277.5</v>
      </c>
      <c r="BA27" s="46">
        <f t="shared" si="44"/>
        <v>277.5</v>
      </c>
      <c r="BB27" s="46">
        <f t="shared" si="44"/>
        <v>277.5</v>
      </c>
      <c r="BC27" s="46">
        <f t="shared" si="44"/>
        <v>277.5</v>
      </c>
      <c r="BD27" s="46">
        <f t="shared" si="44"/>
        <v>277.5</v>
      </c>
      <c r="BE27" s="46">
        <f t="shared" si="44"/>
        <v>277.5</v>
      </c>
      <c r="BF27" s="46">
        <f t="shared" si="44"/>
        <v>277.5</v>
      </c>
      <c r="BG27" s="46">
        <f t="shared" si="44"/>
        <v>277.5</v>
      </c>
      <c r="BH27" s="46">
        <f t="shared" si="44"/>
        <v>277.5</v>
      </c>
      <c r="BI27" s="46">
        <f t="shared" si="44"/>
        <v>277.5</v>
      </c>
      <c r="BJ27" s="46">
        <f t="shared" si="44"/>
        <v>277.5</v>
      </c>
      <c r="BK27" s="46">
        <f t="shared" si="44"/>
        <v>609.375</v>
      </c>
      <c r="BL27" s="46">
        <f t="shared" si="44"/>
        <v>609.375</v>
      </c>
      <c r="BM27" s="46">
        <f t="shared" si="44"/>
        <v>609.375</v>
      </c>
      <c r="BN27" s="46">
        <f t="shared" si="44"/>
        <v>609.375</v>
      </c>
      <c r="BO27" s="46">
        <f t="shared" si="44"/>
        <v>609.375</v>
      </c>
      <c r="BP27" s="46">
        <f t="shared" si="44"/>
        <v>609.375</v>
      </c>
      <c r="BQ27" s="46">
        <f t="shared" si="44"/>
        <v>609.375</v>
      </c>
      <c r="BR27" s="46">
        <f t="shared" si="44"/>
        <v>609.375</v>
      </c>
      <c r="BS27" s="46">
        <f t="shared" si="44"/>
        <v>609.375</v>
      </c>
      <c r="BT27" s="46">
        <f t="shared" si="44"/>
        <v>609.375</v>
      </c>
      <c r="BU27" s="46">
        <f t="shared" si="44"/>
        <v>609.375</v>
      </c>
      <c r="BV27" s="46">
        <f t="shared" si="44"/>
        <v>609.375</v>
      </c>
      <c r="BW27" s="46">
        <f t="shared" si="44"/>
        <v>758.7187499999999</v>
      </c>
      <c r="BX27" s="46">
        <f t="shared" si="44"/>
        <v>758.7187499999999</v>
      </c>
      <c r="BY27" s="46">
        <f t="shared" si="44"/>
        <v>758.7187499999999</v>
      </c>
      <c r="BZ27" s="46">
        <f t="shared" si="44"/>
        <v>758.7187499999999</v>
      </c>
      <c r="CA27" s="46">
        <f t="shared" si="44"/>
        <v>758.7187499999999</v>
      </c>
      <c r="CB27" s="46">
        <f t="shared" si="44"/>
        <v>758.7187499999999</v>
      </c>
      <c r="CC27" s="46">
        <f t="shared" si="44"/>
        <v>758.7187499999999</v>
      </c>
      <c r="CD27" s="46">
        <f t="shared" si="44"/>
        <v>758.7187499999999</v>
      </c>
      <c r="CE27" s="46">
        <f t="shared" si="44"/>
        <v>758.7187499999999</v>
      </c>
      <c r="CF27" s="46">
        <f t="shared" si="44"/>
        <v>758.7187499999999</v>
      </c>
      <c r="CG27" s="46">
        <f t="shared" si="44"/>
        <v>758.7187499999999</v>
      </c>
      <c r="CH27" s="171">
        <f t="shared" si="44"/>
        <v>758.7187499999999</v>
      </c>
    </row>
    <row r="28" spans="1:86" s="21" customFormat="1" ht="15" thickBot="1">
      <c r="A28" s="60" t="s">
        <v>111</v>
      </c>
      <c r="B28" s="38"/>
      <c r="C28" s="34"/>
      <c r="D28" s="34"/>
      <c r="E28" s="51"/>
      <c r="F28" s="39"/>
      <c r="G28" s="39"/>
      <c r="H28" s="39"/>
      <c r="I28" s="39"/>
      <c r="J28" s="51"/>
      <c r="K28" s="40">
        <f>K23*0.07</f>
        <v>2590.0000000000005</v>
      </c>
      <c r="L28" s="40">
        <f>L23*0.07</f>
        <v>3237.5</v>
      </c>
      <c r="M28" s="40">
        <f>M23*0.07</f>
        <v>4046.875000000001</v>
      </c>
      <c r="N28" s="51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67">
        <f>AY26*0.07</f>
        <v>215.83333333333337</v>
      </c>
      <c r="AZ28" s="39">
        <f aca="true" t="shared" si="45" ref="AZ28:CH28">AZ26*0.07</f>
        <v>215.83333333333337</v>
      </c>
      <c r="BA28" s="39">
        <f t="shared" si="45"/>
        <v>215.83333333333337</v>
      </c>
      <c r="BB28" s="39">
        <f t="shared" si="45"/>
        <v>215.83333333333337</v>
      </c>
      <c r="BC28" s="39">
        <f t="shared" si="45"/>
        <v>215.83333333333337</v>
      </c>
      <c r="BD28" s="39">
        <f t="shared" si="45"/>
        <v>215.83333333333337</v>
      </c>
      <c r="BE28" s="39">
        <f t="shared" si="45"/>
        <v>215.83333333333337</v>
      </c>
      <c r="BF28" s="39">
        <f t="shared" si="45"/>
        <v>215.83333333333337</v>
      </c>
      <c r="BG28" s="39">
        <f t="shared" si="45"/>
        <v>215.83333333333337</v>
      </c>
      <c r="BH28" s="39">
        <f t="shared" si="45"/>
        <v>215.83333333333337</v>
      </c>
      <c r="BI28" s="39">
        <f t="shared" si="45"/>
        <v>215.83333333333337</v>
      </c>
      <c r="BJ28" s="39">
        <f t="shared" si="45"/>
        <v>215.83333333333337</v>
      </c>
      <c r="BK28" s="39">
        <f t="shared" si="45"/>
        <v>473.95833333333337</v>
      </c>
      <c r="BL28" s="39">
        <f t="shared" si="45"/>
        <v>473.95833333333337</v>
      </c>
      <c r="BM28" s="39">
        <f t="shared" si="45"/>
        <v>473.95833333333337</v>
      </c>
      <c r="BN28" s="39">
        <f t="shared" si="45"/>
        <v>473.95833333333337</v>
      </c>
      <c r="BO28" s="39">
        <f t="shared" si="45"/>
        <v>473.95833333333337</v>
      </c>
      <c r="BP28" s="39">
        <f t="shared" si="45"/>
        <v>473.95833333333337</v>
      </c>
      <c r="BQ28" s="39">
        <f t="shared" si="45"/>
        <v>473.95833333333337</v>
      </c>
      <c r="BR28" s="39">
        <f t="shared" si="45"/>
        <v>473.95833333333337</v>
      </c>
      <c r="BS28" s="39">
        <f t="shared" si="45"/>
        <v>473.95833333333337</v>
      </c>
      <c r="BT28" s="39">
        <f t="shared" si="45"/>
        <v>473.95833333333337</v>
      </c>
      <c r="BU28" s="39">
        <f t="shared" si="45"/>
        <v>473.95833333333337</v>
      </c>
      <c r="BV28" s="39">
        <f t="shared" si="45"/>
        <v>473.95833333333337</v>
      </c>
      <c r="BW28" s="39">
        <f t="shared" si="45"/>
        <v>590.1145833333333</v>
      </c>
      <c r="BX28" s="39">
        <f t="shared" si="45"/>
        <v>590.1145833333333</v>
      </c>
      <c r="BY28" s="39">
        <f t="shared" si="45"/>
        <v>590.1145833333333</v>
      </c>
      <c r="BZ28" s="39">
        <f t="shared" si="45"/>
        <v>590.1145833333333</v>
      </c>
      <c r="CA28" s="39">
        <f t="shared" si="45"/>
        <v>590.1145833333333</v>
      </c>
      <c r="CB28" s="39">
        <f t="shared" si="45"/>
        <v>590.1145833333333</v>
      </c>
      <c r="CC28" s="39">
        <f t="shared" si="45"/>
        <v>590.1145833333333</v>
      </c>
      <c r="CD28" s="39">
        <f t="shared" si="45"/>
        <v>590.1145833333333</v>
      </c>
      <c r="CE28" s="39">
        <f t="shared" si="45"/>
        <v>590.1145833333333</v>
      </c>
      <c r="CF28" s="39">
        <f t="shared" si="45"/>
        <v>590.1145833333333</v>
      </c>
      <c r="CG28" s="39">
        <f t="shared" si="45"/>
        <v>590.1145833333333</v>
      </c>
      <c r="CH28" s="172">
        <f t="shared" si="45"/>
        <v>590.1145833333333</v>
      </c>
    </row>
    <row r="29" spans="1:86" s="21" customFormat="1" ht="15.75" thickBot="1" thickTop="1">
      <c r="A29" s="61" t="s">
        <v>64</v>
      </c>
      <c r="B29" s="24"/>
      <c r="C29" s="28"/>
      <c r="D29" s="28"/>
      <c r="E29" s="52"/>
      <c r="F29" s="29"/>
      <c r="G29" s="29"/>
      <c r="H29" s="29"/>
      <c r="I29" s="29"/>
      <c r="J29" s="52"/>
      <c r="K29" s="37">
        <f>K26+K28+K27</f>
        <v>42920</v>
      </c>
      <c r="L29" s="37">
        <f>L26+L28+L27</f>
        <v>91800</v>
      </c>
      <c r="M29" s="37">
        <f>M26+M28+M27</f>
        <v>114314</v>
      </c>
      <c r="N29" s="37">
        <f>N26+N28+N27</f>
        <v>0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89">
        <f aca="true" t="shared" si="46" ref="AY29:CH29">AY26+AY28+AY27</f>
        <v>3576.666666666667</v>
      </c>
      <c r="AZ29" s="37">
        <f t="shared" si="46"/>
        <v>3576.666666666667</v>
      </c>
      <c r="BA29" s="37">
        <f t="shared" si="46"/>
        <v>3576.666666666667</v>
      </c>
      <c r="BB29" s="37">
        <f t="shared" si="46"/>
        <v>3576.666666666667</v>
      </c>
      <c r="BC29" s="37">
        <f t="shared" si="46"/>
        <v>3576.666666666667</v>
      </c>
      <c r="BD29" s="37">
        <f t="shared" si="46"/>
        <v>3576.666666666667</v>
      </c>
      <c r="BE29" s="37">
        <f t="shared" si="46"/>
        <v>3576.666666666667</v>
      </c>
      <c r="BF29" s="37">
        <f t="shared" si="46"/>
        <v>3576.666666666667</v>
      </c>
      <c r="BG29" s="37">
        <f t="shared" si="46"/>
        <v>3576.666666666667</v>
      </c>
      <c r="BH29" s="37">
        <f t="shared" si="46"/>
        <v>3576.666666666667</v>
      </c>
      <c r="BI29" s="37">
        <f t="shared" si="46"/>
        <v>3576.666666666667</v>
      </c>
      <c r="BJ29" s="37">
        <f t="shared" si="46"/>
        <v>3576.666666666667</v>
      </c>
      <c r="BK29" s="37">
        <f t="shared" si="46"/>
        <v>7854.166666666666</v>
      </c>
      <c r="BL29" s="37">
        <f t="shared" si="46"/>
        <v>7854.166666666666</v>
      </c>
      <c r="BM29" s="37">
        <f t="shared" si="46"/>
        <v>7854.166666666666</v>
      </c>
      <c r="BN29" s="37">
        <f t="shared" si="46"/>
        <v>7854.166666666666</v>
      </c>
      <c r="BO29" s="37">
        <f t="shared" si="46"/>
        <v>7854.166666666666</v>
      </c>
      <c r="BP29" s="37">
        <f t="shared" si="46"/>
        <v>7854.166666666666</v>
      </c>
      <c r="BQ29" s="37">
        <f t="shared" si="46"/>
        <v>7854.166666666666</v>
      </c>
      <c r="BR29" s="37">
        <f t="shared" si="46"/>
        <v>7854.166666666666</v>
      </c>
      <c r="BS29" s="37">
        <f t="shared" si="46"/>
        <v>7854.166666666666</v>
      </c>
      <c r="BT29" s="37">
        <f t="shared" si="46"/>
        <v>7854.166666666666</v>
      </c>
      <c r="BU29" s="37">
        <f t="shared" si="46"/>
        <v>7854.166666666666</v>
      </c>
      <c r="BV29" s="37">
        <f t="shared" si="46"/>
        <v>7854.166666666666</v>
      </c>
      <c r="BW29" s="37">
        <f t="shared" si="46"/>
        <v>9779.041666666666</v>
      </c>
      <c r="BX29" s="37">
        <f t="shared" si="46"/>
        <v>9779.041666666666</v>
      </c>
      <c r="BY29" s="37">
        <f t="shared" si="46"/>
        <v>9779.041666666666</v>
      </c>
      <c r="BZ29" s="37">
        <f t="shared" si="46"/>
        <v>9779.041666666666</v>
      </c>
      <c r="CA29" s="37">
        <f t="shared" si="46"/>
        <v>9779.041666666666</v>
      </c>
      <c r="CB29" s="37">
        <f t="shared" si="46"/>
        <v>9779.041666666666</v>
      </c>
      <c r="CC29" s="37">
        <f t="shared" si="46"/>
        <v>9779.041666666666</v>
      </c>
      <c r="CD29" s="37">
        <f t="shared" si="46"/>
        <v>9779.041666666666</v>
      </c>
      <c r="CE29" s="37">
        <f t="shared" si="46"/>
        <v>9779.041666666666</v>
      </c>
      <c r="CF29" s="37">
        <f t="shared" si="46"/>
        <v>9779.041666666666</v>
      </c>
      <c r="CG29" s="37">
        <f t="shared" si="46"/>
        <v>9779.041666666666</v>
      </c>
      <c r="CH29" s="173">
        <f t="shared" si="46"/>
        <v>9779.041666666666</v>
      </c>
    </row>
    <row r="30" spans="4:86" s="21" customFormat="1" ht="13.5">
      <c r="D30" s="25"/>
      <c r="E30" s="25"/>
      <c r="F30" s="46"/>
      <c r="G30" s="46"/>
      <c r="H30" s="46"/>
      <c r="I30" s="46"/>
      <c r="J30" s="25"/>
      <c r="K30" s="47"/>
      <c r="L30" s="47"/>
      <c r="M30" s="47"/>
      <c r="N30" s="2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14" s="136" customFormat="1" ht="10.5">
      <c r="A31" s="135" t="s">
        <v>104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3" spans="1:4" s="137" customFormat="1" ht="12.75" thickBot="1">
      <c r="A33" s="250" t="s">
        <v>73</v>
      </c>
      <c r="B33" s="250"/>
      <c r="C33" s="250"/>
      <c r="D33" s="250"/>
    </row>
    <row r="34" spans="1:3" s="25" customFormat="1" ht="13.5">
      <c r="A34" s="175" t="s">
        <v>46</v>
      </c>
      <c r="B34" s="176" t="s">
        <v>41</v>
      </c>
      <c r="C34" s="177" t="s">
        <v>42</v>
      </c>
    </row>
    <row r="35" spans="1:3" s="21" customFormat="1" ht="13.5">
      <c r="A35" s="178" t="s">
        <v>100</v>
      </c>
      <c r="B35" s="133">
        <v>0.15</v>
      </c>
      <c r="C35" s="179">
        <v>0.05</v>
      </c>
    </row>
    <row r="36" spans="1:8" s="21" customFormat="1" ht="15" thickBot="1">
      <c r="A36" s="180" t="s">
        <v>101</v>
      </c>
      <c r="B36" s="181">
        <v>0.2</v>
      </c>
      <c r="C36" s="182">
        <v>0.1</v>
      </c>
      <c r="E36" s="23"/>
      <c r="F36" s="23"/>
      <c r="G36" s="23"/>
      <c r="H36" s="23"/>
    </row>
    <row r="37" spans="15:75" s="33" customFormat="1" ht="15" thickBot="1">
      <c r="O37" s="33" t="s">
        <v>40</v>
      </c>
      <c r="AA37" s="33" t="s">
        <v>41</v>
      </c>
      <c r="AM37" s="33" t="s">
        <v>42</v>
      </c>
      <c r="AY37" s="33" t="s">
        <v>40</v>
      </c>
      <c r="BK37" s="33" t="s">
        <v>41</v>
      </c>
      <c r="BW37" s="33" t="s">
        <v>42</v>
      </c>
    </row>
    <row r="38" spans="2:86" s="33" customFormat="1" ht="15" thickBot="1">
      <c r="B38" s="251" t="s">
        <v>47</v>
      </c>
      <c r="C38" s="252"/>
      <c r="D38" s="252"/>
      <c r="E38" s="57"/>
      <c r="F38" s="252" t="s">
        <v>48</v>
      </c>
      <c r="G38" s="252"/>
      <c r="H38" s="252"/>
      <c r="I38" s="252"/>
      <c r="J38" s="58"/>
      <c r="K38" s="88" t="s">
        <v>49</v>
      </c>
      <c r="L38" s="88"/>
      <c r="M38" s="88"/>
      <c r="N38" s="58"/>
      <c r="O38" s="251" t="s">
        <v>47</v>
      </c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105" t="s">
        <v>48</v>
      </c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187"/>
    </row>
    <row r="39" spans="2:86" s="21" customFormat="1" ht="15" thickBot="1">
      <c r="B39" s="30" t="s">
        <v>40</v>
      </c>
      <c r="C39" s="31" t="s">
        <v>41</v>
      </c>
      <c r="D39" s="31" t="s">
        <v>42</v>
      </c>
      <c r="E39" s="53"/>
      <c r="F39" s="54" t="s">
        <v>50</v>
      </c>
      <c r="G39" s="54" t="s">
        <v>40</v>
      </c>
      <c r="H39" s="54" t="s">
        <v>41</v>
      </c>
      <c r="I39" s="54" t="s">
        <v>42</v>
      </c>
      <c r="J39" s="53"/>
      <c r="K39" s="31" t="s">
        <v>40</v>
      </c>
      <c r="L39" s="31" t="s">
        <v>41</v>
      </c>
      <c r="M39" s="31" t="s">
        <v>42</v>
      </c>
      <c r="N39" s="53"/>
      <c r="O39" s="65" t="s">
        <v>51</v>
      </c>
      <c r="P39" s="55" t="s">
        <v>52</v>
      </c>
      <c r="Q39" s="55" t="s">
        <v>53</v>
      </c>
      <c r="R39" s="55" t="s">
        <v>54</v>
      </c>
      <c r="S39" s="55" t="s">
        <v>55</v>
      </c>
      <c r="T39" s="55" t="s">
        <v>56</v>
      </c>
      <c r="U39" s="55" t="s">
        <v>57</v>
      </c>
      <c r="V39" s="55" t="s">
        <v>58</v>
      </c>
      <c r="W39" s="55" t="s">
        <v>59</v>
      </c>
      <c r="X39" s="55" t="s">
        <v>60</v>
      </c>
      <c r="Y39" s="55" t="s">
        <v>61</v>
      </c>
      <c r="Z39" s="55" t="s">
        <v>62</v>
      </c>
      <c r="AA39" s="55" t="s">
        <v>51</v>
      </c>
      <c r="AB39" s="55" t="s">
        <v>52</v>
      </c>
      <c r="AC39" s="55" t="s">
        <v>53</v>
      </c>
      <c r="AD39" s="55" t="s">
        <v>54</v>
      </c>
      <c r="AE39" s="55" t="s">
        <v>55</v>
      </c>
      <c r="AF39" s="55" t="s">
        <v>56</v>
      </c>
      <c r="AG39" s="55" t="s">
        <v>57</v>
      </c>
      <c r="AH39" s="55" t="s">
        <v>58</v>
      </c>
      <c r="AI39" s="55" t="s">
        <v>59</v>
      </c>
      <c r="AJ39" s="55" t="s">
        <v>60</v>
      </c>
      <c r="AK39" s="55" t="s">
        <v>61</v>
      </c>
      <c r="AL39" s="55" t="s">
        <v>62</v>
      </c>
      <c r="AM39" s="56" t="s">
        <v>51</v>
      </c>
      <c r="AN39" s="56" t="s">
        <v>52</v>
      </c>
      <c r="AO39" s="56" t="s">
        <v>53</v>
      </c>
      <c r="AP39" s="56" t="s">
        <v>54</v>
      </c>
      <c r="AQ39" s="56" t="s">
        <v>55</v>
      </c>
      <c r="AR39" s="56" t="s">
        <v>56</v>
      </c>
      <c r="AS39" s="56" t="s">
        <v>57</v>
      </c>
      <c r="AT39" s="56" t="s">
        <v>58</v>
      </c>
      <c r="AU39" s="56" t="s">
        <v>59</v>
      </c>
      <c r="AV39" s="56" t="s">
        <v>60</v>
      </c>
      <c r="AW39" s="56" t="s">
        <v>61</v>
      </c>
      <c r="AX39" s="56" t="s">
        <v>62</v>
      </c>
      <c r="AY39" s="65" t="s">
        <v>51</v>
      </c>
      <c r="AZ39" s="55" t="s">
        <v>52</v>
      </c>
      <c r="BA39" s="55" t="s">
        <v>53</v>
      </c>
      <c r="BB39" s="55" t="s">
        <v>54</v>
      </c>
      <c r="BC39" s="55" t="s">
        <v>55</v>
      </c>
      <c r="BD39" s="55" t="s">
        <v>56</v>
      </c>
      <c r="BE39" s="55" t="s">
        <v>57</v>
      </c>
      <c r="BF39" s="55" t="s">
        <v>58</v>
      </c>
      <c r="BG39" s="55" t="s">
        <v>59</v>
      </c>
      <c r="BH39" s="55" t="s">
        <v>60</v>
      </c>
      <c r="BI39" s="55" t="s">
        <v>61</v>
      </c>
      <c r="BJ39" s="55" t="s">
        <v>62</v>
      </c>
      <c r="BK39" s="55" t="s">
        <v>51</v>
      </c>
      <c r="BL39" s="55" t="s">
        <v>52</v>
      </c>
      <c r="BM39" s="55" t="s">
        <v>53</v>
      </c>
      <c r="BN39" s="55" t="s">
        <v>54</v>
      </c>
      <c r="BO39" s="55" t="s">
        <v>55</v>
      </c>
      <c r="BP39" s="55" t="s">
        <v>56</v>
      </c>
      <c r="BQ39" s="55" t="s">
        <v>57</v>
      </c>
      <c r="BR39" s="55" t="s">
        <v>58</v>
      </c>
      <c r="BS39" s="55" t="s">
        <v>59</v>
      </c>
      <c r="BT39" s="55" t="s">
        <v>60</v>
      </c>
      <c r="BU39" s="55" t="s">
        <v>61</v>
      </c>
      <c r="BV39" s="55" t="s">
        <v>62</v>
      </c>
      <c r="BW39" s="56" t="s">
        <v>51</v>
      </c>
      <c r="BX39" s="56" t="s">
        <v>52</v>
      </c>
      <c r="BY39" s="56" t="s">
        <v>53</v>
      </c>
      <c r="BZ39" s="56" t="s">
        <v>54</v>
      </c>
      <c r="CA39" s="56" t="s">
        <v>55</v>
      </c>
      <c r="CB39" s="56" t="s">
        <v>56</v>
      </c>
      <c r="CC39" s="56" t="s">
        <v>57</v>
      </c>
      <c r="CD39" s="56" t="s">
        <v>58</v>
      </c>
      <c r="CE39" s="56" t="s">
        <v>59</v>
      </c>
      <c r="CF39" s="56" t="s">
        <v>60</v>
      </c>
      <c r="CG39" s="56" t="s">
        <v>61</v>
      </c>
      <c r="CH39" s="169" t="s">
        <v>62</v>
      </c>
    </row>
    <row r="40" spans="1:86" s="21" customFormat="1" ht="13.5">
      <c r="A40" s="26" t="s">
        <v>102</v>
      </c>
      <c r="B40" s="128">
        <v>1</v>
      </c>
      <c r="C40" s="129">
        <v>1</v>
      </c>
      <c r="D40" s="129">
        <v>1</v>
      </c>
      <c r="E40" s="49"/>
      <c r="F40" s="131">
        <v>18000</v>
      </c>
      <c r="G40" s="32">
        <f>F40</f>
        <v>18000</v>
      </c>
      <c r="H40" s="32">
        <f>G40*(1+$B$36)</f>
        <v>21600</v>
      </c>
      <c r="I40" s="32">
        <f>H40*(1+$C$36)</f>
        <v>23760.000000000004</v>
      </c>
      <c r="J40" s="49"/>
      <c r="K40" s="36">
        <f>SUM(AY40:BJ40)</f>
        <v>18000</v>
      </c>
      <c r="L40" s="166">
        <f>SUM(BK40:BV40)</f>
        <v>21600</v>
      </c>
      <c r="M40" s="166">
        <f>SUM(BW40:CH40)</f>
        <v>23760.000000000004</v>
      </c>
      <c r="N40" s="167"/>
      <c r="O40" s="132">
        <f>$B$40</f>
        <v>1</v>
      </c>
      <c r="P40" s="132">
        <f aca="true" t="shared" si="47" ref="P40:Z40">$B$40</f>
        <v>1</v>
      </c>
      <c r="Q40" s="132">
        <f t="shared" si="47"/>
        <v>1</v>
      </c>
      <c r="R40" s="132">
        <f t="shared" si="47"/>
        <v>1</v>
      </c>
      <c r="S40" s="132">
        <f t="shared" si="47"/>
        <v>1</v>
      </c>
      <c r="T40" s="132">
        <f t="shared" si="47"/>
        <v>1</v>
      </c>
      <c r="U40" s="132">
        <f t="shared" si="47"/>
        <v>1</v>
      </c>
      <c r="V40" s="132">
        <f t="shared" si="47"/>
        <v>1</v>
      </c>
      <c r="W40" s="132">
        <f t="shared" si="47"/>
        <v>1</v>
      </c>
      <c r="X40" s="132">
        <f t="shared" si="47"/>
        <v>1</v>
      </c>
      <c r="Y40" s="132">
        <f t="shared" si="47"/>
        <v>1</v>
      </c>
      <c r="Z40" s="132">
        <f t="shared" si="47"/>
        <v>1</v>
      </c>
      <c r="AA40" s="132">
        <f>$C$40</f>
        <v>1</v>
      </c>
      <c r="AB40" s="132">
        <f aca="true" t="shared" si="48" ref="AB40:AL40">$C$40</f>
        <v>1</v>
      </c>
      <c r="AC40" s="132">
        <f t="shared" si="48"/>
        <v>1</v>
      </c>
      <c r="AD40" s="132">
        <f t="shared" si="48"/>
        <v>1</v>
      </c>
      <c r="AE40" s="132">
        <f t="shared" si="48"/>
        <v>1</v>
      </c>
      <c r="AF40" s="132">
        <f t="shared" si="48"/>
        <v>1</v>
      </c>
      <c r="AG40" s="132">
        <f t="shared" si="48"/>
        <v>1</v>
      </c>
      <c r="AH40" s="132">
        <f t="shared" si="48"/>
        <v>1</v>
      </c>
      <c r="AI40" s="132">
        <f t="shared" si="48"/>
        <v>1</v>
      </c>
      <c r="AJ40" s="132">
        <f t="shared" si="48"/>
        <v>1</v>
      </c>
      <c r="AK40" s="132">
        <f t="shared" si="48"/>
        <v>1</v>
      </c>
      <c r="AL40" s="132">
        <f t="shared" si="48"/>
        <v>1</v>
      </c>
      <c r="AM40" s="132">
        <f>$D$40</f>
        <v>1</v>
      </c>
      <c r="AN40" s="132">
        <f aca="true" t="shared" si="49" ref="AN40:AX40">$D$40</f>
        <v>1</v>
      </c>
      <c r="AO40" s="132">
        <f t="shared" si="49"/>
        <v>1</v>
      </c>
      <c r="AP40" s="132">
        <f t="shared" si="49"/>
        <v>1</v>
      </c>
      <c r="AQ40" s="132">
        <f t="shared" si="49"/>
        <v>1</v>
      </c>
      <c r="AR40" s="132">
        <f t="shared" si="49"/>
        <v>1</v>
      </c>
      <c r="AS40" s="132">
        <f t="shared" si="49"/>
        <v>1</v>
      </c>
      <c r="AT40" s="132">
        <f t="shared" si="49"/>
        <v>1</v>
      </c>
      <c r="AU40" s="132">
        <f t="shared" si="49"/>
        <v>1</v>
      </c>
      <c r="AV40" s="132">
        <f t="shared" si="49"/>
        <v>1</v>
      </c>
      <c r="AW40" s="132">
        <f t="shared" si="49"/>
        <v>1</v>
      </c>
      <c r="AX40" s="132">
        <f t="shared" si="49"/>
        <v>1</v>
      </c>
      <c r="AY40" s="161">
        <f>($G$40/12)*O40</f>
        <v>1500</v>
      </c>
      <c r="AZ40" s="161">
        <f aca="true" t="shared" si="50" ref="AZ40:BJ40">($G$40/12)*P40</f>
        <v>1500</v>
      </c>
      <c r="BA40" s="161">
        <f t="shared" si="50"/>
        <v>1500</v>
      </c>
      <c r="BB40" s="161">
        <f t="shared" si="50"/>
        <v>1500</v>
      </c>
      <c r="BC40" s="161">
        <f t="shared" si="50"/>
        <v>1500</v>
      </c>
      <c r="BD40" s="161">
        <f t="shared" si="50"/>
        <v>1500</v>
      </c>
      <c r="BE40" s="161">
        <f t="shared" si="50"/>
        <v>1500</v>
      </c>
      <c r="BF40" s="161">
        <f t="shared" si="50"/>
        <v>1500</v>
      </c>
      <c r="BG40" s="161">
        <f t="shared" si="50"/>
        <v>1500</v>
      </c>
      <c r="BH40" s="161">
        <f t="shared" si="50"/>
        <v>1500</v>
      </c>
      <c r="BI40" s="161">
        <f t="shared" si="50"/>
        <v>1500</v>
      </c>
      <c r="BJ40" s="161">
        <f t="shared" si="50"/>
        <v>1500</v>
      </c>
      <c r="BK40" s="161">
        <f>($H$40/12)*AA40</f>
        <v>1800</v>
      </c>
      <c r="BL40" s="161">
        <f aca="true" t="shared" si="51" ref="BL40:BV40">($H$40/12)*AB40</f>
        <v>1800</v>
      </c>
      <c r="BM40" s="161">
        <f t="shared" si="51"/>
        <v>1800</v>
      </c>
      <c r="BN40" s="161">
        <f t="shared" si="51"/>
        <v>1800</v>
      </c>
      <c r="BO40" s="161">
        <f t="shared" si="51"/>
        <v>1800</v>
      </c>
      <c r="BP40" s="161">
        <f t="shared" si="51"/>
        <v>1800</v>
      </c>
      <c r="BQ40" s="161">
        <f t="shared" si="51"/>
        <v>1800</v>
      </c>
      <c r="BR40" s="161">
        <f t="shared" si="51"/>
        <v>1800</v>
      </c>
      <c r="BS40" s="161">
        <f t="shared" si="51"/>
        <v>1800</v>
      </c>
      <c r="BT40" s="161">
        <f t="shared" si="51"/>
        <v>1800</v>
      </c>
      <c r="BU40" s="161">
        <f t="shared" si="51"/>
        <v>1800</v>
      </c>
      <c r="BV40" s="161">
        <f t="shared" si="51"/>
        <v>1800</v>
      </c>
      <c r="BW40" s="161">
        <f>($I$40/12)*AM40</f>
        <v>1980.0000000000002</v>
      </c>
      <c r="BX40" s="161">
        <f aca="true" t="shared" si="52" ref="BX40:CH40">($I$40/12)*AN40</f>
        <v>1980.0000000000002</v>
      </c>
      <c r="BY40" s="161">
        <f t="shared" si="52"/>
        <v>1980.0000000000002</v>
      </c>
      <c r="BZ40" s="161">
        <f t="shared" si="52"/>
        <v>1980.0000000000002</v>
      </c>
      <c r="CA40" s="161">
        <f t="shared" si="52"/>
        <v>1980.0000000000002</v>
      </c>
      <c r="CB40" s="161">
        <f t="shared" si="52"/>
        <v>1980.0000000000002</v>
      </c>
      <c r="CC40" s="161">
        <f t="shared" si="52"/>
        <v>1980.0000000000002</v>
      </c>
      <c r="CD40" s="161">
        <f t="shared" si="52"/>
        <v>1980.0000000000002</v>
      </c>
      <c r="CE40" s="161">
        <f t="shared" si="52"/>
        <v>1980.0000000000002</v>
      </c>
      <c r="CF40" s="161">
        <f t="shared" si="52"/>
        <v>1980.0000000000002</v>
      </c>
      <c r="CG40" s="161">
        <f t="shared" si="52"/>
        <v>1980.0000000000002</v>
      </c>
      <c r="CH40" s="170">
        <f t="shared" si="52"/>
        <v>1980.0000000000002</v>
      </c>
    </row>
    <row r="41" spans="1:86" s="21" customFormat="1" ht="13.5">
      <c r="A41" s="22" t="s">
        <v>16</v>
      </c>
      <c r="B41" s="130">
        <v>0</v>
      </c>
      <c r="C41" s="119">
        <v>0.5</v>
      </c>
      <c r="D41" s="119">
        <v>1</v>
      </c>
      <c r="E41" s="48"/>
      <c r="F41" s="123">
        <v>35000</v>
      </c>
      <c r="G41" s="15">
        <v>0</v>
      </c>
      <c r="H41" s="15">
        <f>F41</f>
        <v>35000</v>
      </c>
      <c r="I41" s="15">
        <f>H41*(1+$C$35)</f>
        <v>36750</v>
      </c>
      <c r="J41" s="48"/>
      <c r="K41" s="27">
        <f>SUM(AY41:BJ41)</f>
        <v>0</v>
      </c>
      <c r="L41" s="27">
        <f>SUM(BK41:BV41)</f>
        <v>17500.000000000004</v>
      </c>
      <c r="M41" s="27">
        <f>SUM(BW41:CH41)</f>
        <v>36750</v>
      </c>
      <c r="N41" s="48"/>
      <c r="O41" s="164">
        <f>$B$41</f>
        <v>0</v>
      </c>
      <c r="P41" s="164">
        <f aca="true" t="shared" si="53" ref="P41:Z41">$B$41</f>
        <v>0</v>
      </c>
      <c r="Q41" s="164">
        <f t="shared" si="53"/>
        <v>0</v>
      </c>
      <c r="R41" s="164">
        <f t="shared" si="53"/>
        <v>0</v>
      </c>
      <c r="S41" s="164">
        <f t="shared" si="53"/>
        <v>0</v>
      </c>
      <c r="T41" s="164">
        <f t="shared" si="53"/>
        <v>0</v>
      </c>
      <c r="U41" s="164">
        <f t="shared" si="53"/>
        <v>0</v>
      </c>
      <c r="V41" s="164">
        <f t="shared" si="53"/>
        <v>0</v>
      </c>
      <c r="W41" s="164">
        <f t="shared" si="53"/>
        <v>0</v>
      </c>
      <c r="X41" s="164">
        <f t="shared" si="53"/>
        <v>0</v>
      </c>
      <c r="Y41" s="164">
        <f t="shared" si="53"/>
        <v>0</v>
      </c>
      <c r="Z41" s="164">
        <f t="shared" si="53"/>
        <v>0</v>
      </c>
      <c r="AA41" s="164">
        <f>$C$41</f>
        <v>0.5</v>
      </c>
      <c r="AB41" s="164">
        <f aca="true" t="shared" si="54" ref="AB41:AL41">$C$41</f>
        <v>0.5</v>
      </c>
      <c r="AC41" s="164">
        <f t="shared" si="54"/>
        <v>0.5</v>
      </c>
      <c r="AD41" s="164">
        <f t="shared" si="54"/>
        <v>0.5</v>
      </c>
      <c r="AE41" s="164">
        <f t="shared" si="54"/>
        <v>0.5</v>
      </c>
      <c r="AF41" s="164">
        <f t="shared" si="54"/>
        <v>0.5</v>
      </c>
      <c r="AG41" s="164">
        <f t="shared" si="54"/>
        <v>0.5</v>
      </c>
      <c r="AH41" s="164">
        <f t="shared" si="54"/>
        <v>0.5</v>
      </c>
      <c r="AI41" s="164">
        <f t="shared" si="54"/>
        <v>0.5</v>
      </c>
      <c r="AJ41" s="164">
        <f t="shared" si="54"/>
        <v>0.5</v>
      </c>
      <c r="AK41" s="164">
        <f t="shared" si="54"/>
        <v>0.5</v>
      </c>
      <c r="AL41" s="164">
        <f t="shared" si="54"/>
        <v>0.5</v>
      </c>
      <c r="AM41" s="164">
        <f>$D$41</f>
        <v>1</v>
      </c>
      <c r="AN41" s="164">
        <f aca="true" t="shared" si="55" ref="AN41:AX41">$D$41</f>
        <v>1</v>
      </c>
      <c r="AO41" s="164">
        <f t="shared" si="55"/>
        <v>1</v>
      </c>
      <c r="AP41" s="164">
        <f t="shared" si="55"/>
        <v>1</v>
      </c>
      <c r="AQ41" s="164">
        <f t="shared" si="55"/>
        <v>1</v>
      </c>
      <c r="AR41" s="164">
        <f t="shared" si="55"/>
        <v>1</v>
      </c>
      <c r="AS41" s="164">
        <f t="shared" si="55"/>
        <v>1</v>
      </c>
      <c r="AT41" s="164">
        <f t="shared" si="55"/>
        <v>1</v>
      </c>
      <c r="AU41" s="164">
        <f t="shared" si="55"/>
        <v>1</v>
      </c>
      <c r="AV41" s="164">
        <f t="shared" si="55"/>
        <v>1</v>
      </c>
      <c r="AW41" s="164">
        <f t="shared" si="55"/>
        <v>1</v>
      </c>
      <c r="AX41" s="164">
        <f t="shared" si="55"/>
        <v>1</v>
      </c>
      <c r="AY41" s="165">
        <f>($G$41/12)*O41</f>
        <v>0</v>
      </c>
      <c r="AZ41" s="165">
        <f aca="true" t="shared" si="56" ref="AZ41:BJ41">($G$41/12)*P41</f>
        <v>0</v>
      </c>
      <c r="BA41" s="165">
        <f t="shared" si="56"/>
        <v>0</v>
      </c>
      <c r="BB41" s="165">
        <f t="shared" si="56"/>
        <v>0</v>
      </c>
      <c r="BC41" s="165">
        <f t="shared" si="56"/>
        <v>0</v>
      </c>
      <c r="BD41" s="165">
        <f t="shared" si="56"/>
        <v>0</v>
      </c>
      <c r="BE41" s="165">
        <f t="shared" si="56"/>
        <v>0</v>
      </c>
      <c r="BF41" s="165">
        <f t="shared" si="56"/>
        <v>0</v>
      </c>
      <c r="BG41" s="165">
        <f t="shared" si="56"/>
        <v>0</v>
      </c>
      <c r="BH41" s="165">
        <f t="shared" si="56"/>
        <v>0</v>
      </c>
      <c r="BI41" s="165">
        <f t="shared" si="56"/>
        <v>0</v>
      </c>
      <c r="BJ41" s="165">
        <f t="shared" si="56"/>
        <v>0</v>
      </c>
      <c r="BK41" s="165">
        <f>($H$41/12)*AA41</f>
        <v>1458.3333333333333</v>
      </c>
      <c r="BL41" s="165">
        <f aca="true" t="shared" si="57" ref="BL41:BV41">($H$41/12)*AB41</f>
        <v>1458.3333333333333</v>
      </c>
      <c r="BM41" s="165">
        <f t="shared" si="57"/>
        <v>1458.3333333333333</v>
      </c>
      <c r="BN41" s="165">
        <f t="shared" si="57"/>
        <v>1458.3333333333333</v>
      </c>
      <c r="BO41" s="165">
        <f t="shared" si="57"/>
        <v>1458.3333333333333</v>
      </c>
      <c r="BP41" s="165">
        <f t="shared" si="57"/>
        <v>1458.3333333333333</v>
      </c>
      <c r="BQ41" s="165">
        <f t="shared" si="57"/>
        <v>1458.3333333333333</v>
      </c>
      <c r="BR41" s="165">
        <f t="shared" si="57"/>
        <v>1458.3333333333333</v>
      </c>
      <c r="BS41" s="165">
        <f t="shared" si="57"/>
        <v>1458.3333333333333</v>
      </c>
      <c r="BT41" s="165">
        <f t="shared" si="57"/>
        <v>1458.3333333333333</v>
      </c>
      <c r="BU41" s="165">
        <f t="shared" si="57"/>
        <v>1458.3333333333333</v>
      </c>
      <c r="BV41" s="165">
        <f t="shared" si="57"/>
        <v>1458.3333333333333</v>
      </c>
      <c r="BW41" s="165">
        <f>($I$41/12)*AM41</f>
        <v>3062.5</v>
      </c>
      <c r="BX41" s="165">
        <f aca="true" t="shared" si="58" ref="BX41:CH41">($I$41/12)*AN41</f>
        <v>3062.5</v>
      </c>
      <c r="BY41" s="165">
        <f t="shared" si="58"/>
        <v>3062.5</v>
      </c>
      <c r="BZ41" s="165">
        <f t="shared" si="58"/>
        <v>3062.5</v>
      </c>
      <c r="CA41" s="165">
        <f t="shared" si="58"/>
        <v>3062.5</v>
      </c>
      <c r="CB41" s="165">
        <f t="shared" si="58"/>
        <v>3062.5</v>
      </c>
      <c r="CC41" s="165">
        <f t="shared" si="58"/>
        <v>3062.5</v>
      </c>
      <c r="CD41" s="165">
        <f t="shared" si="58"/>
        <v>3062.5</v>
      </c>
      <c r="CE41" s="165">
        <f t="shared" si="58"/>
        <v>3062.5</v>
      </c>
      <c r="CF41" s="165">
        <f t="shared" si="58"/>
        <v>3062.5</v>
      </c>
      <c r="CG41" s="165">
        <f t="shared" si="58"/>
        <v>3062.5</v>
      </c>
      <c r="CH41" s="188">
        <f t="shared" si="58"/>
        <v>3062.5</v>
      </c>
    </row>
    <row r="42" spans="1:86" s="21" customFormat="1" ht="13.5">
      <c r="A42" s="59" t="s">
        <v>63</v>
      </c>
      <c r="B42" s="41">
        <f>SUM(B40:B41)</f>
        <v>1</v>
      </c>
      <c r="C42" s="42">
        <f>SUM(C40:C41)</f>
        <v>1.5</v>
      </c>
      <c r="D42" s="42">
        <f>SUM(D40:D41)</f>
        <v>2</v>
      </c>
      <c r="E42" s="50"/>
      <c r="F42" s="43"/>
      <c r="G42" s="44"/>
      <c r="H42" s="44"/>
      <c r="I42" s="44"/>
      <c r="J42" s="50"/>
      <c r="K42" s="45">
        <f>SUM(K40:K41)</f>
        <v>18000</v>
      </c>
      <c r="L42" s="45">
        <f>SUM(L40:L41)</f>
        <v>39100</v>
      </c>
      <c r="M42" s="45">
        <f>SUM(M40:M41)</f>
        <v>60510</v>
      </c>
      <c r="N42" s="50"/>
      <c r="O42" s="158">
        <f aca="true" t="shared" si="59" ref="O42:AT42">SUM(O40:O41)</f>
        <v>1</v>
      </c>
      <c r="P42" s="158">
        <f t="shared" si="59"/>
        <v>1</v>
      </c>
      <c r="Q42" s="158">
        <f t="shared" si="59"/>
        <v>1</v>
      </c>
      <c r="R42" s="158">
        <f t="shared" si="59"/>
        <v>1</v>
      </c>
      <c r="S42" s="158">
        <f t="shared" si="59"/>
        <v>1</v>
      </c>
      <c r="T42" s="158">
        <f t="shared" si="59"/>
        <v>1</v>
      </c>
      <c r="U42" s="158">
        <f t="shared" si="59"/>
        <v>1</v>
      </c>
      <c r="V42" s="158">
        <f t="shared" si="59"/>
        <v>1</v>
      </c>
      <c r="W42" s="158">
        <f t="shared" si="59"/>
        <v>1</v>
      </c>
      <c r="X42" s="158">
        <f t="shared" si="59"/>
        <v>1</v>
      </c>
      <c r="Y42" s="158">
        <f t="shared" si="59"/>
        <v>1</v>
      </c>
      <c r="Z42" s="158">
        <f t="shared" si="59"/>
        <v>1</v>
      </c>
      <c r="AA42" s="158">
        <f t="shared" si="59"/>
        <v>1.5</v>
      </c>
      <c r="AB42" s="158">
        <f t="shared" si="59"/>
        <v>1.5</v>
      </c>
      <c r="AC42" s="158">
        <f t="shared" si="59"/>
        <v>1.5</v>
      </c>
      <c r="AD42" s="158">
        <f t="shared" si="59"/>
        <v>1.5</v>
      </c>
      <c r="AE42" s="158">
        <f t="shared" si="59"/>
        <v>1.5</v>
      </c>
      <c r="AF42" s="158">
        <f t="shared" si="59"/>
        <v>1.5</v>
      </c>
      <c r="AG42" s="158">
        <f t="shared" si="59"/>
        <v>1.5</v>
      </c>
      <c r="AH42" s="158">
        <f t="shared" si="59"/>
        <v>1.5</v>
      </c>
      <c r="AI42" s="158">
        <f t="shared" si="59"/>
        <v>1.5</v>
      </c>
      <c r="AJ42" s="158">
        <f t="shared" si="59"/>
        <v>1.5</v>
      </c>
      <c r="AK42" s="158">
        <f t="shared" si="59"/>
        <v>1.5</v>
      </c>
      <c r="AL42" s="158">
        <f t="shared" si="59"/>
        <v>1.5</v>
      </c>
      <c r="AM42" s="158">
        <f t="shared" si="59"/>
        <v>2</v>
      </c>
      <c r="AN42" s="158">
        <f t="shared" si="59"/>
        <v>2</v>
      </c>
      <c r="AO42" s="158">
        <f t="shared" si="59"/>
        <v>2</v>
      </c>
      <c r="AP42" s="158">
        <f t="shared" si="59"/>
        <v>2</v>
      </c>
      <c r="AQ42" s="158">
        <f t="shared" si="59"/>
        <v>2</v>
      </c>
      <c r="AR42" s="158">
        <f t="shared" si="59"/>
        <v>2</v>
      </c>
      <c r="AS42" s="158">
        <f t="shared" si="59"/>
        <v>2</v>
      </c>
      <c r="AT42" s="158">
        <f t="shared" si="59"/>
        <v>2</v>
      </c>
      <c r="AU42" s="158">
        <f aca="true" t="shared" si="60" ref="AU42:BZ42">SUM(AU40:AU41)</f>
        <v>2</v>
      </c>
      <c r="AV42" s="158">
        <f t="shared" si="60"/>
        <v>2</v>
      </c>
      <c r="AW42" s="158">
        <f t="shared" si="60"/>
        <v>2</v>
      </c>
      <c r="AX42" s="158">
        <f t="shared" si="60"/>
        <v>2</v>
      </c>
      <c r="AY42" s="159">
        <f t="shared" si="60"/>
        <v>1500</v>
      </c>
      <c r="AZ42" s="160">
        <f t="shared" si="60"/>
        <v>1500</v>
      </c>
      <c r="BA42" s="160">
        <f t="shared" si="60"/>
        <v>1500</v>
      </c>
      <c r="BB42" s="160">
        <f t="shared" si="60"/>
        <v>1500</v>
      </c>
      <c r="BC42" s="160">
        <f t="shared" si="60"/>
        <v>1500</v>
      </c>
      <c r="BD42" s="160">
        <f t="shared" si="60"/>
        <v>1500</v>
      </c>
      <c r="BE42" s="160">
        <f t="shared" si="60"/>
        <v>1500</v>
      </c>
      <c r="BF42" s="160">
        <f t="shared" si="60"/>
        <v>1500</v>
      </c>
      <c r="BG42" s="160">
        <f t="shared" si="60"/>
        <v>1500</v>
      </c>
      <c r="BH42" s="160">
        <f t="shared" si="60"/>
        <v>1500</v>
      </c>
      <c r="BI42" s="160">
        <f t="shared" si="60"/>
        <v>1500</v>
      </c>
      <c r="BJ42" s="160">
        <f t="shared" si="60"/>
        <v>1500</v>
      </c>
      <c r="BK42" s="160">
        <f t="shared" si="60"/>
        <v>3258.333333333333</v>
      </c>
      <c r="BL42" s="160">
        <f t="shared" si="60"/>
        <v>3258.333333333333</v>
      </c>
      <c r="BM42" s="160">
        <f t="shared" si="60"/>
        <v>3258.333333333333</v>
      </c>
      <c r="BN42" s="160">
        <f t="shared" si="60"/>
        <v>3258.333333333333</v>
      </c>
      <c r="BO42" s="160">
        <f t="shared" si="60"/>
        <v>3258.333333333333</v>
      </c>
      <c r="BP42" s="160">
        <f t="shared" si="60"/>
        <v>3258.333333333333</v>
      </c>
      <c r="BQ42" s="160">
        <f t="shared" si="60"/>
        <v>3258.333333333333</v>
      </c>
      <c r="BR42" s="160">
        <f t="shared" si="60"/>
        <v>3258.333333333333</v>
      </c>
      <c r="BS42" s="160">
        <f t="shared" si="60"/>
        <v>3258.333333333333</v>
      </c>
      <c r="BT42" s="160">
        <f t="shared" si="60"/>
        <v>3258.333333333333</v>
      </c>
      <c r="BU42" s="160">
        <f t="shared" si="60"/>
        <v>3258.333333333333</v>
      </c>
      <c r="BV42" s="160">
        <f t="shared" si="60"/>
        <v>3258.333333333333</v>
      </c>
      <c r="BW42" s="160">
        <f t="shared" si="60"/>
        <v>5042.5</v>
      </c>
      <c r="BX42" s="160">
        <f t="shared" si="60"/>
        <v>5042.5</v>
      </c>
      <c r="BY42" s="160">
        <f t="shared" si="60"/>
        <v>5042.5</v>
      </c>
      <c r="BZ42" s="160">
        <f t="shared" si="60"/>
        <v>5042.5</v>
      </c>
      <c r="CA42" s="160">
        <f aca="true" t="shared" si="61" ref="CA42:CH42">SUM(CA40:CA41)</f>
        <v>5042.5</v>
      </c>
      <c r="CB42" s="160">
        <f t="shared" si="61"/>
        <v>5042.5</v>
      </c>
      <c r="CC42" s="160">
        <f t="shared" si="61"/>
        <v>5042.5</v>
      </c>
      <c r="CD42" s="160">
        <f t="shared" si="61"/>
        <v>5042.5</v>
      </c>
      <c r="CE42" s="160">
        <f t="shared" si="61"/>
        <v>5042.5</v>
      </c>
      <c r="CF42" s="160">
        <f t="shared" si="61"/>
        <v>5042.5</v>
      </c>
      <c r="CG42" s="160">
        <f t="shared" si="61"/>
        <v>5042.5</v>
      </c>
      <c r="CH42" s="189">
        <f t="shared" si="61"/>
        <v>5042.5</v>
      </c>
    </row>
    <row r="43" spans="1:86" s="25" customFormat="1" ht="13.5">
      <c r="A43" s="62" t="s">
        <v>65</v>
      </c>
      <c r="B43" s="63"/>
      <c r="E43" s="48"/>
      <c r="F43" s="46"/>
      <c r="G43" s="64"/>
      <c r="H43" s="64"/>
      <c r="I43" s="64"/>
      <c r="J43" s="48"/>
      <c r="K43" s="47">
        <f>K42*0.09</f>
        <v>1620</v>
      </c>
      <c r="L43" s="47">
        <f>L42*0.09</f>
        <v>3519</v>
      </c>
      <c r="M43" s="47">
        <f>M42*0.09</f>
        <v>5445.9</v>
      </c>
      <c r="N43" s="48"/>
      <c r="AY43" s="66">
        <f>AY42*0.09</f>
        <v>135</v>
      </c>
      <c r="AZ43" s="46">
        <f aca="true" t="shared" si="62" ref="AZ43:CH43">AZ42*0.09</f>
        <v>135</v>
      </c>
      <c r="BA43" s="46">
        <f t="shared" si="62"/>
        <v>135</v>
      </c>
      <c r="BB43" s="46">
        <f t="shared" si="62"/>
        <v>135</v>
      </c>
      <c r="BC43" s="46">
        <f t="shared" si="62"/>
        <v>135</v>
      </c>
      <c r="BD43" s="46">
        <f t="shared" si="62"/>
        <v>135</v>
      </c>
      <c r="BE43" s="46">
        <f t="shared" si="62"/>
        <v>135</v>
      </c>
      <c r="BF43" s="46">
        <f t="shared" si="62"/>
        <v>135</v>
      </c>
      <c r="BG43" s="46">
        <f t="shared" si="62"/>
        <v>135</v>
      </c>
      <c r="BH43" s="46">
        <f t="shared" si="62"/>
        <v>135</v>
      </c>
      <c r="BI43" s="46">
        <f t="shared" si="62"/>
        <v>135</v>
      </c>
      <c r="BJ43" s="46">
        <f t="shared" si="62"/>
        <v>135</v>
      </c>
      <c r="BK43" s="46">
        <f t="shared" si="62"/>
        <v>293.24999999999994</v>
      </c>
      <c r="BL43" s="46">
        <f t="shared" si="62"/>
        <v>293.24999999999994</v>
      </c>
      <c r="BM43" s="46">
        <f t="shared" si="62"/>
        <v>293.24999999999994</v>
      </c>
      <c r="BN43" s="46">
        <f t="shared" si="62"/>
        <v>293.24999999999994</v>
      </c>
      <c r="BO43" s="46">
        <f t="shared" si="62"/>
        <v>293.24999999999994</v>
      </c>
      <c r="BP43" s="46">
        <f t="shared" si="62"/>
        <v>293.24999999999994</v>
      </c>
      <c r="BQ43" s="46">
        <f t="shared" si="62"/>
        <v>293.24999999999994</v>
      </c>
      <c r="BR43" s="46">
        <f t="shared" si="62"/>
        <v>293.24999999999994</v>
      </c>
      <c r="BS43" s="46">
        <f t="shared" si="62"/>
        <v>293.24999999999994</v>
      </c>
      <c r="BT43" s="46">
        <f t="shared" si="62"/>
        <v>293.24999999999994</v>
      </c>
      <c r="BU43" s="46">
        <f t="shared" si="62"/>
        <v>293.24999999999994</v>
      </c>
      <c r="BV43" s="46">
        <f t="shared" si="62"/>
        <v>293.24999999999994</v>
      </c>
      <c r="BW43" s="46">
        <f t="shared" si="62"/>
        <v>453.825</v>
      </c>
      <c r="BX43" s="46">
        <f t="shared" si="62"/>
        <v>453.825</v>
      </c>
      <c r="BY43" s="46">
        <f t="shared" si="62"/>
        <v>453.825</v>
      </c>
      <c r="BZ43" s="46">
        <f t="shared" si="62"/>
        <v>453.825</v>
      </c>
      <c r="CA43" s="46">
        <f t="shared" si="62"/>
        <v>453.825</v>
      </c>
      <c r="CB43" s="46">
        <f t="shared" si="62"/>
        <v>453.825</v>
      </c>
      <c r="CC43" s="46">
        <f t="shared" si="62"/>
        <v>453.825</v>
      </c>
      <c r="CD43" s="46">
        <f t="shared" si="62"/>
        <v>453.825</v>
      </c>
      <c r="CE43" s="46">
        <f t="shared" si="62"/>
        <v>453.825</v>
      </c>
      <c r="CF43" s="46">
        <f t="shared" si="62"/>
        <v>453.825</v>
      </c>
      <c r="CG43" s="46">
        <f t="shared" si="62"/>
        <v>453.825</v>
      </c>
      <c r="CH43" s="171">
        <f t="shared" si="62"/>
        <v>453.825</v>
      </c>
    </row>
    <row r="44" spans="1:86" s="21" customFormat="1" ht="15" thickBot="1">
      <c r="A44" s="60" t="s">
        <v>66</v>
      </c>
      <c r="B44" s="38"/>
      <c r="C44" s="34"/>
      <c r="D44" s="34"/>
      <c r="E44" s="51"/>
      <c r="F44" s="39"/>
      <c r="G44" s="39"/>
      <c r="H44" s="39"/>
      <c r="I44" s="39"/>
      <c r="J44" s="51"/>
      <c r="K44" s="40">
        <f>K42*0.07</f>
        <v>1260.0000000000002</v>
      </c>
      <c r="L44" s="40">
        <f>L42*0.07</f>
        <v>2737.0000000000005</v>
      </c>
      <c r="M44" s="40">
        <f>M42*0.07</f>
        <v>4235.700000000001</v>
      </c>
      <c r="N44" s="51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67">
        <f>AY42*0.07</f>
        <v>105.00000000000001</v>
      </c>
      <c r="AZ44" s="39">
        <f aca="true" t="shared" si="63" ref="AZ44:CH44">AZ42*0.07</f>
        <v>105.00000000000001</v>
      </c>
      <c r="BA44" s="39">
        <f t="shared" si="63"/>
        <v>105.00000000000001</v>
      </c>
      <c r="BB44" s="39">
        <f t="shared" si="63"/>
        <v>105.00000000000001</v>
      </c>
      <c r="BC44" s="39">
        <f t="shared" si="63"/>
        <v>105.00000000000001</v>
      </c>
      <c r="BD44" s="39">
        <f t="shared" si="63"/>
        <v>105.00000000000001</v>
      </c>
      <c r="BE44" s="39">
        <f t="shared" si="63"/>
        <v>105.00000000000001</v>
      </c>
      <c r="BF44" s="39">
        <f t="shared" si="63"/>
        <v>105.00000000000001</v>
      </c>
      <c r="BG44" s="39">
        <f t="shared" si="63"/>
        <v>105.00000000000001</v>
      </c>
      <c r="BH44" s="39">
        <f t="shared" si="63"/>
        <v>105.00000000000001</v>
      </c>
      <c r="BI44" s="39">
        <f t="shared" si="63"/>
        <v>105.00000000000001</v>
      </c>
      <c r="BJ44" s="39">
        <f t="shared" si="63"/>
        <v>105.00000000000001</v>
      </c>
      <c r="BK44" s="39">
        <f t="shared" si="63"/>
        <v>228.08333333333334</v>
      </c>
      <c r="BL44" s="39">
        <f t="shared" si="63"/>
        <v>228.08333333333334</v>
      </c>
      <c r="BM44" s="39">
        <f t="shared" si="63"/>
        <v>228.08333333333334</v>
      </c>
      <c r="BN44" s="39">
        <f t="shared" si="63"/>
        <v>228.08333333333334</v>
      </c>
      <c r="BO44" s="39">
        <f t="shared" si="63"/>
        <v>228.08333333333334</v>
      </c>
      <c r="BP44" s="39">
        <f t="shared" si="63"/>
        <v>228.08333333333334</v>
      </c>
      <c r="BQ44" s="39">
        <f t="shared" si="63"/>
        <v>228.08333333333334</v>
      </c>
      <c r="BR44" s="39">
        <f t="shared" si="63"/>
        <v>228.08333333333334</v>
      </c>
      <c r="BS44" s="39">
        <f t="shared" si="63"/>
        <v>228.08333333333334</v>
      </c>
      <c r="BT44" s="39">
        <f t="shared" si="63"/>
        <v>228.08333333333334</v>
      </c>
      <c r="BU44" s="39">
        <f t="shared" si="63"/>
        <v>228.08333333333334</v>
      </c>
      <c r="BV44" s="39">
        <f t="shared" si="63"/>
        <v>228.08333333333334</v>
      </c>
      <c r="BW44" s="39">
        <f t="shared" si="63"/>
        <v>352.975</v>
      </c>
      <c r="BX44" s="39">
        <f t="shared" si="63"/>
        <v>352.975</v>
      </c>
      <c r="BY44" s="39">
        <f t="shared" si="63"/>
        <v>352.975</v>
      </c>
      <c r="BZ44" s="39">
        <f t="shared" si="63"/>
        <v>352.975</v>
      </c>
      <c r="CA44" s="39">
        <f t="shared" si="63"/>
        <v>352.975</v>
      </c>
      <c r="CB44" s="39">
        <f t="shared" si="63"/>
        <v>352.975</v>
      </c>
      <c r="CC44" s="39">
        <f t="shared" si="63"/>
        <v>352.975</v>
      </c>
      <c r="CD44" s="39">
        <f t="shared" si="63"/>
        <v>352.975</v>
      </c>
      <c r="CE44" s="39">
        <f t="shared" si="63"/>
        <v>352.975</v>
      </c>
      <c r="CF44" s="39">
        <f t="shared" si="63"/>
        <v>352.975</v>
      </c>
      <c r="CG44" s="39">
        <f t="shared" si="63"/>
        <v>352.975</v>
      </c>
      <c r="CH44" s="172">
        <f t="shared" si="63"/>
        <v>352.975</v>
      </c>
    </row>
    <row r="45" spans="1:86" s="21" customFormat="1" ht="15.75" thickBot="1" thickTop="1">
      <c r="A45" s="61" t="s">
        <v>64</v>
      </c>
      <c r="B45" s="24"/>
      <c r="C45" s="28"/>
      <c r="D45" s="28"/>
      <c r="E45" s="52"/>
      <c r="F45" s="29"/>
      <c r="G45" s="29"/>
      <c r="H45" s="29"/>
      <c r="I45" s="29"/>
      <c r="J45" s="52"/>
      <c r="K45" s="37">
        <f>K42+K44+K43</f>
        <v>20880</v>
      </c>
      <c r="L45" s="37">
        <f>L42+L44+L43</f>
        <v>45356</v>
      </c>
      <c r="M45" s="37">
        <f>M42+M44+M43</f>
        <v>70191.59999999999</v>
      </c>
      <c r="N45" s="37">
        <f>N42+N44+N43</f>
        <v>0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89">
        <f aca="true" t="shared" si="64" ref="AY45:CH45">AY42+AY44+AY43</f>
        <v>1740</v>
      </c>
      <c r="AZ45" s="37">
        <f t="shared" si="64"/>
        <v>1740</v>
      </c>
      <c r="BA45" s="37">
        <f t="shared" si="64"/>
        <v>1740</v>
      </c>
      <c r="BB45" s="37">
        <f t="shared" si="64"/>
        <v>1740</v>
      </c>
      <c r="BC45" s="37">
        <f t="shared" si="64"/>
        <v>1740</v>
      </c>
      <c r="BD45" s="37">
        <f t="shared" si="64"/>
        <v>1740</v>
      </c>
      <c r="BE45" s="37">
        <f t="shared" si="64"/>
        <v>1740</v>
      </c>
      <c r="BF45" s="37">
        <f t="shared" si="64"/>
        <v>1740</v>
      </c>
      <c r="BG45" s="37">
        <f t="shared" si="64"/>
        <v>1740</v>
      </c>
      <c r="BH45" s="37">
        <f t="shared" si="64"/>
        <v>1740</v>
      </c>
      <c r="BI45" s="37">
        <f t="shared" si="64"/>
        <v>1740</v>
      </c>
      <c r="BJ45" s="37">
        <f t="shared" si="64"/>
        <v>1740</v>
      </c>
      <c r="BK45" s="37">
        <f t="shared" si="64"/>
        <v>3779.6666666666665</v>
      </c>
      <c r="BL45" s="37">
        <f t="shared" si="64"/>
        <v>3779.6666666666665</v>
      </c>
      <c r="BM45" s="37">
        <f t="shared" si="64"/>
        <v>3779.6666666666665</v>
      </c>
      <c r="BN45" s="37">
        <f t="shared" si="64"/>
        <v>3779.6666666666665</v>
      </c>
      <c r="BO45" s="37">
        <f t="shared" si="64"/>
        <v>3779.6666666666665</v>
      </c>
      <c r="BP45" s="37">
        <f t="shared" si="64"/>
        <v>3779.6666666666665</v>
      </c>
      <c r="BQ45" s="37">
        <f t="shared" si="64"/>
        <v>3779.6666666666665</v>
      </c>
      <c r="BR45" s="37">
        <f t="shared" si="64"/>
        <v>3779.6666666666665</v>
      </c>
      <c r="BS45" s="37">
        <f t="shared" si="64"/>
        <v>3779.6666666666665</v>
      </c>
      <c r="BT45" s="37">
        <f t="shared" si="64"/>
        <v>3779.6666666666665</v>
      </c>
      <c r="BU45" s="37">
        <f t="shared" si="64"/>
        <v>3779.6666666666665</v>
      </c>
      <c r="BV45" s="37">
        <f t="shared" si="64"/>
        <v>3779.6666666666665</v>
      </c>
      <c r="BW45" s="37">
        <f t="shared" si="64"/>
        <v>5849.3</v>
      </c>
      <c r="BX45" s="37">
        <f t="shared" si="64"/>
        <v>5849.3</v>
      </c>
      <c r="BY45" s="37">
        <f t="shared" si="64"/>
        <v>5849.3</v>
      </c>
      <c r="BZ45" s="37">
        <f t="shared" si="64"/>
        <v>5849.3</v>
      </c>
      <c r="CA45" s="37">
        <f t="shared" si="64"/>
        <v>5849.3</v>
      </c>
      <c r="CB45" s="37">
        <f t="shared" si="64"/>
        <v>5849.3</v>
      </c>
      <c r="CC45" s="37">
        <f t="shared" si="64"/>
        <v>5849.3</v>
      </c>
      <c r="CD45" s="37">
        <f t="shared" si="64"/>
        <v>5849.3</v>
      </c>
      <c r="CE45" s="37">
        <f t="shared" si="64"/>
        <v>5849.3</v>
      </c>
      <c r="CF45" s="37">
        <f t="shared" si="64"/>
        <v>5849.3</v>
      </c>
      <c r="CG45" s="37">
        <f t="shared" si="64"/>
        <v>5849.3</v>
      </c>
      <c r="CH45" s="173">
        <f t="shared" si="64"/>
        <v>5849.3</v>
      </c>
    </row>
  </sheetData>
  <mergeCells count="12">
    <mergeCell ref="B6:D6"/>
    <mergeCell ref="F6:I6"/>
    <mergeCell ref="O6:AX6"/>
    <mergeCell ref="A1:D1"/>
    <mergeCell ref="A16:D16"/>
    <mergeCell ref="A33:D33"/>
    <mergeCell ref="B21:D21"/>
    <mergeCell ref="F21:I21"/>
    <mergeCell ref="O21:AX21"/>
    <mergeCell ref="B38:D38"/>
    <mergeCell ref="F38:I38"/>
    <mergeCell ref="O38:AX3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tgdavidson</dc:creator>
  <cp:keywords/>
  <dc:description/>
  <cp:lastModifiedBy>CUNY</cp:lastModifiedBy>
  <cp:lastPrinted>2009-08-07T15:33:40Z</cp:lastPrinted>
  <dcterms:created xsi:type="dcterms:W3CDTF">2009-05-13T18:57:20Z</dcterms:created>
  <dcterms:modified xsi:type="dcterms:W3CDTF">2010-02-04T18:50:05Z</dcterms:modified>
  <cp:category/>
  <cp:version/>
  <cp:contentType/>
  <cp:contentStatus/>
</cp:coreProperties>
</file>